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5" windowHeight="9870" tabRatio="390" activeTab="2"/>
  </bookViews>
  <sheets>
    <sheet name="理论课及其他" sheetId="1" r:id="rId1"/>
    <sheet name="工体的填写有产假的设置" sheetId="2" state="hidden" r:id="rId2"/>
    <sheet name="实验课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sz val="9"/>
            <rFont val="宋体"/>
            <family val="0"/>
          </rPr>
          <t>友情提示:
请务必输入自己的真实姓名！</t>
        </r>
      </text>
    </comment>
    <comment ref="E2" authorId="0">
      <text>
        <r>
          <rPr>
            <sz val="9"/>
            <rFont val="宋体"/>
            <family val="0"/>
          </rPr>
          <t xml:space="preserve">友情提示:请您务必在下拉菜单中选择职称！
</t>
        </r>
      </text>
    </comment>
    <comment ref="J2" authorId="0">
      <text>
        <r>
          <rPr>
            <sz val="9"/>
            <rFont val="宋体"/>
            <family val="0"/>
          </rPr>
          <t xml:space="preserve">友情提示:请您务必正确填写新工号。
</t>
        </r>
      </text>
    </comment>
    <comment ref="B27" authorId="0">
      <text>
        <r>
          <rPr>
            <sz val="9"/>
            <rFont val="宋体"/>
            <family val="0"/>
          </rPr>
          <t>友情提示：自己填写，但一定要与在教研科备案的数目一致。</t>
        </r>
      </text>
    </comment>
    <comment ref="K27" authorId="0">
      <text>
        <r>
          <rPr>
            <sz val="9"/>
            <rFont val="宋体"/>
            <family val="0"/>
          </rPr>
          <t xml:space="preserve">邢飞:
自己填写，但一定要与在教务处督导办备案的数目一致。
</t>
        </r>
      </text>
    </comment>
    <comment ref="M27" authorId="0">
      <text>
        <r>
          <rPr>
            <sz val="9"/>
            <rFont val="宋体"/>
            <family val="0"/>
          </rPr>
          <t>邢飞:
自己填写，但一定要与在实践教学科备案的数目一致！</t>
        </r>
      </text>
    </comment>
    <comment ref="B29" authorId="0">
      <text>
        <r>
          <rPr>
            <sz val="9"/>
            <rFont val="宋体"/>
            <family val="0"/>
          </rPr>
          <t>邢飞:
自己填写，但一定要与在实践教学科备案的数目一致！</t>
        </r>
      </text>
    </comment>
    <comment ref="C29" authorId="0">
      <text>
        <r>
          <rPr>
            <sz val="9"/>
            <rFont val="宋体"/>
            <family val="0"/>
          </rPr>
          <t>邢飞:
自己填写，但一定要与在实践教学科备案的数目一致！</t>
        </r>
      </text>
    </comment>
    <comment ref="D29" authorId="0">
      <text>
        <r>
          <rPr>
            <sz val="9"/>
            <rFont val="宋体"/>
            <family val="0"/>
          </rPr>
          <t>自己填写，但一定要与在实践教学科备案的数目一致！</t>
        </r>
      </text>
    </comment>
    <comment ref="E29" authorId="0">
      <text>
        <r>
          <rPr>
            <sz val="9"/>
            <rFont val="宋体"/>
            <family val="0"/>
          </rPr>
          <t>自己填写，但一定要与在实践教学科备案的数目一致！</t>
        </r>
      </text>
    </comment>
    <comment ref="L29" authorId="0">
      <text>
        <r>
          <rPr>
            <sz val="9"/>
            <rFont val="宋体"/>
            <family val="0"/>
          </rPr>
          <t xml:space="preserve">友情提示:仅限于经教研科批准、备案的专业讲座。自己填写讲座折合后的课时量，但一定要与在教研科备案的数目一致！专业讲座按每次5课时计算，参与人数不低于40人；低于40人高于25人的按每次2课时计算。
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sz val="9"/>
            <rFont val="宋体"/>
            <family val="0"/>
          </rPr>
          <t>友情提示:
请务必输入自己的真实姓名！</t>
        </r>
      </text>
    </comment>
    <comment ref="D2" authorId="0">
      <text>
        <r>
          <rPr>
            <sz val="9"/>
            <rFont val="宋体"/>
            <family val="0"/>
          </rPr>
          <t xml:space="preserve">友情提示:请您务必在下拉菜单中选择职称！
</t>
        </r>
      </text>
    </comment>
    <comment ref="J2" authorId="0">
      <text>
        <r>
          <rPr>
            <sz val="9"/>
            <rFont val="宋体"/>
            <family val="0"/>
          </rPr>
          <t xml:space="preserve">友情提示:请您务必正确填写新工号。
</t>
        </r>
      </text>
    </comment>
  </commentList>
</comments>
</file>

<file path=xl/sharedStrings.xml><?xml version="1.0" encoding="utf-8"?>
<sst xmlns="http://schemas.openxmlformats.org/spreadsheetml/2006/main" count="202" uniqueCount="147">
  <si>
    <t>姓名</t>
  </si>
  <si>
    <t>职称</t>
  </si>
  <si>
    <t>岗位</t>
  </si>
  <si>
    <t>工号</t>
  </si>
  <si>
    <t>部门</t>
  </si>
  <si>
    <t>理论课授课工作</t>
  </si>
  <si>
    <t>任课班级</t>
  </si>
  <si>
    <t>课程名称</t>
  </si>
  <si>
    <t>课程代码</t>
  </si>
  <si>
    <t>理论课标准授课时数（纯的课时数，无系数）</t>
  </si>
  <si>
    <t>修课 人数</t>
  </si>
  <si>
    <t>课程类别</t>
  </si>
  <si>
    <t>修课人数系数</t>
  </si>
  <si>
    <t>上课系数</t>
  </si>
  <si>
    <t>标准课/重复课</t>
  </si>
  <si>
    <t>重复系数</t>
  </si>
  <si>
    <t>双语/非双语课</t>
  </si>
  <si>
    <t>双语系数</t>
  </si>
  <si>
    <t>理论授课工作量</t>
  </si>
  <si>
    <t>有无实验课</t>
  </si>
  <si>
    <t>无</t>
  </si>
  <si>
    <t>其它工作</t>
  </si>
  <si>
    <t>兼职实验员补贴课时量</t>
  </si>
  <si>
    <t>期末考试监考场次</t>
  </si>
  <si>
    <t>补考监考场次</t>
  </si>
  <si>
    <t>总监考场次</t>
  </si>
  <si>
    <t>监考工作量</t>
  </si>
  <si>
    <t>阅卷</t>
  </si>
  <si>
    <t>正常期末考试阅卷份数</t>
  </si>
  <si>
    <t>补考、重修阅卷份数</t>
  </si>
  <si>
    <t>总阅卷份数</t>
  </si>
  <si>
    <t>阅卷工作量</t>
  </si>
  <si>
    <t>理论授课工作量合计</t>
  </si>
  <si>
    <t>教研室活动课时量</t>
  </si>
  <si>
    <t>考试课命题的试卷份数(份)</t>
  </si>
  <si>
    <t>考查课门数(门)</t>
  </si>
  <si>
    <t>其他考试出试卷份数（份）</t>
  </si>
  <si>
    <t>总命题工作量</t>
  </si>
  <si>
    <t>教学督导课时量</t>
  </si>
  <si>
    <t>实习指导工作量</t>
  </si>
  <si>
    <t>其他工作量合计</t>
  </si>
  <si>
    <t>指导毕业论文专科生人数</t>
  </si>
  <si>
    <t>指导毕业论文本科生人数</t>
  </si>
  <si>
    <t>指导毕业设计专科生人数</t>
  </si>
  <si>
    <t>指导毕业设计本科生人数</t>
  </si>
  <si>
    <t>同行评阅论文人数</t>
  </si>
  <si>
    <t>论文答辩分配的课时量</t>
  </si>
  <si>
    <t>论文(设计)总课时量</t>
  </si>
  <si>
    <t>专业讲座课时量</t>
  </si>
  <si>
    <t>理论课标准授课时数合计</t>
  </si>
  <si>
    <t>总工作量</t>
  </si>
  <si>
    <t>教师本人签字：</t>
  </si>
  <si>
    <t>教研室主任签字：</t>
  </si>
  <si>
    <t>教学秘书签字：</t>
  </si>
  <si>
    <t>二级学院分管教学的院长签字：</t>
  </si>
  <si>
    <t>标准授课工作量合计</t>
  </si>
  <si>
    <t>教学运行科审核人签字：</t>
  </si>
  <si>
    <t>教务处处长签字：</t>
  </si>
  <si>
    <t>学院院长签字：</t>
  </si>
  <si>
    <t>评职称工作量合计</t>
  </si>
  <si>
    <r>
      <t>中华女子学院山东分院教师课时费统计表-ver</t>
    </r>
    <r>
      <rPr>
        <b/>
        <sz val="10"/>
        <rFont val="宋体"/>
        <family val="0"/>
      </rPr>
      <t>2009.5.6</t>
    </r>
  </si>
  <si>
    <t>职称及专兼职</t>
  </si>
  <si>
    <t xml:space="preserve"> 2008～2009 学年第1学期</t>
  </si>
  <si>
    <t>授课工作</t>
  </si>
  <si>
    <t>标准课
上课时间</t>
  </si>
  <si>
    <t>重复课
上课时间</t>
  </si>
  <si>
    <t>修课人数</t>
  </si>
  <si>
    <t>周课时</t>
  </si>
  <si>
    <t>上课
周数</t>
  </si>
  <si>
    <t>加课</t>
  </si>
  <si>
    <t>标准/重复/双语课系数</t>
  </si>
  <si>
    <t>乘系数后课时量</t>
  </si>
  <si>
    <t>实际职级课时费标准</t>
  </si>
  <si>
    <t>是否精品课</t>
  </si>
  <si>
    <t>课时费小计</t>
  </si>
  <si>
    <r>
      <t>标准课时量
（</t>
    </r>
    <r>
      <rPr>
        <sz val="8"/>
        <rFont val="宋体"/>
        <family val="0"/>
      </rPr>
      <t>职称评定用）</t>
    </r>
  </si>
  <si>
    <t>普通标准课</t>
  </si>
  <si>
    <t>名称</t>
  </si>
  <si>
    <t>标准</t>
  </si>
  <si>
    <t>数量</t>
  </si>
  <si>
    <t>折合课时数</t>
  </si>
  <si>
    <t>课时费</t>
  </si>
  <si>
    <t>职级课时费标准</t>
  </si>
  <si>
    <t>监考</t>
  </si>
  <si>
    <t>监考1场26元★右侧录入监考场次</t>
  </si>
  <si>
    <t>专职</t>
  </si>
  <si>
    <t>双肩挑/兼职</t>
  </si>
  <si>
    <t>出试题</t>
  </si>
  <si>
    <t>每份试卷4课时★右侧录入出试卷份数</t>
  </si>
  <si>
    <t>教授</t>
  </si>
  <si>
    <t>30元</t>
  </si>
  <si>
    <t>24元</t>
  </si>
  <si>
    <t>修读人数÷15★右侧录入修读人数</t>
  </si>
  <si>
    <t>副教授</t>
  </si>
  <si>
    <t>28元</t>
  </si>
  <si>
    <t>22.4元</t>
  </si>
  <si>
    <t>指导毕业论文</t>
  </si>
  <si>
    <t>2课时/生★右侧录入指导学生数</t>
  </si>
  <si>
    <t>讲师</t>
  </si>
  <si>
    <t>26元</t>
  </si>
  <si>
    <t>20.8元</t>
  </si>
  <si>
    <t>实习指导</t>
  </si>
  <si>
    <t>0.5课时/生/月(异地1课时/生/月)</t>
  </si>
  <si>
    <t>助教</t>
  </si>
  <si>
    <t>23元</t>
  </si>
  <si>
    <t>18.4元</t>
  </si>
  <si>
    <t>学术讲座</t>
  </si>
  <si>
    <t>5课时/次★右侧录入讲座次数</t>
  </si>
  <si>
    <t>见习教师</t>
  </si>
  <si>
    <t>17元</t>
  </si>
  <si>
    <t>13.6元</t>
  </si>
  <si>
    <t>授课工作课时量合计</t>
  </si>
  <si>
    <t>督导小组人员</t>
  </si>
  <si>
    <t>每听1节课10元★右侧录入实际听课课时</t>
  </si>
  <si>
    <t>授课工作课时费合计-最终</t>
  </si>
  <si>
    <t>其它工作量--只记课时量不记课时费的</t>
  </si>
  <si>
    <t>工作内容:</t>
  </si>
  <si>
    <t>其它工作课时量合计</t>
  </si>
  <si>
    <t>其它工作量--记课时量和课时费的</t>
  </si>
  <si>
    <t>其它工作课时费合计</t>
  </si>
  <si>
    <r>
      <t>备注</t>
    </r>
    <r>
      <rPr>
        <sz val="10"/>
        <rFont val="宋体"/>
        <family val="0"/>
      </rPr>
      <t xml:space="preserve">
</t>
    </r>
  </si>
  <si>
    <t>出试题、阅卷及指导毕业论文执行右侧职称课时标准</t>
  </si>
  <si>
    <t xml:space="preserve">
5、教师开设双语课及临时加课须由本人提出申请，报教务处备案。
6、双语授课工作量=实际授课时数×1.5,重复课工作量=实际授课时数×1.5×0.8
7、心理咨询室/恳谈室工作量=2课时/半天，报教务处备案。
</t>
  </si>
  <si>
    <t>课时量总计（减去贡献）</t>
  </si>
  <si>
    <t>1、上课时间请按所执行的课表填写详细、清楚（如：标准课上课时间为周二3-4节,周课时相应的填写2），以便于审核。
2、上课周数请自动扣除放假期间的上课时间。
3、修课人数系数＝1+（修课人数－40）×0.01
4、标准课系数为“1.0”，重复课系数为“0.8”。</t>
  </si>
  <si>
    <t>课时费总计</t>
  </si>
  <si>
    <t>标准课时量总计(职称评定用)</t>
  </si>
  <si>
    <t>是否休产假</t>
  </si>
  <si>
    <t>休产假请在左侧选择“是”</t>
  </si>
  <si>
    <t>贡献授课工作课时量合计-最终(专职的贡献54课时，非专职的不贡献)</t>
  </si>
  <si>
    <t>任课教师确认签字:</t>
  </si>
  <si>
    <t>院系部负责人签字:</t>
  </si>
  <si>
    <t>教务处负责人签字：</t>
  </si>
  <si>
    <t>年　  月　   日</t>
  </si>
  <si>
    <t>教研室主任签字:</t>
  </si>
  <si>
    <t>实验课标准授课时数（纯的课时数，无系数）</t>
  </si>
  <si>
    <t>实验项目代码</t>
  </si>
  <si>
    <t>实验类型</t>
  </si>
  <si>
    <t>实验课系数</t>
  </si>
  <si>
    <t>实验授课工作量</t>
  </si>
  <si>
    <t>实验员签字：</t>
  </si>
  <si>
    <t>实验课标准授课时数合计</t>
  </si>
  <si>
    <t>二级学院分管实验的院长签字：</t>
  </si>
  <si>
    <t>实践教学科负责人签字：</t>
  </si>
  <si>
    <t>实验授课工作量合计</t>
  </si>
  <si>
    <t>山东女子学院教师课时量统计表——20**-20**学年第*学期（20**.*）</t>
  </si>
  <si>
    <r>
      <t>山东女子学院教师实验课时量统计表——20</t>
    </r>
    <r>
      <rPr>
        <b/>
        <sz val="16"/>
        <rFont val="宋体"/>
        <family val="0"/>
      </rPr>
      <t>**</t>
    </r>
    <r>
      <rPr>
        <b/>
        <sz val="16"/>
        <rFont val="宋体"/>
        <family val="0"/>
      </rPr>
      <t>-20</t>
    </r>
    <r>
      <rPr>
        <b/>
        <sz val="16"/>
        <rFont val="宋体"/>
        <family val="0"/>
      </rPr>
      <t>**</t>
    </r>
    <r>
      <rPr>
        <b/>
        <sz val="16"/>
        <rFont val="宋体"/>
        <family val="0"/>
      </rPr>
      <t>学年第</t>
    </r>
    <r>
      <rPr>
        <b/>
        <sz val="16"/>
        <rFont val="宋体"/>
        <family val="0"/>
      </rPr>
      <t>*</t>
    </r>
    <r>
      <rPr>
        <b/>
        <sz val="16"/>
        <rFont val="宋体"/>
        <family val="0"/>
      </rPr>
      <t>学期（20</t>
    </r>
    <r>
      <rPr>
        <b/>
        <sz val="16"/>
        <rFont val="宋体"/>
        <family val="0"/>
      </rPr>
      <t>**</t>
    </r>
    <r>
      <rPr>
        <b/>
        <sz val="16"/>
        <rFont val="宋体"/>
        <family val="0"/>
      </rPr>
      <t>.</t>
    </r>
    <r>
      <rPr>
        <b/>
        <sz val="16"/>
        <rFont val="宋体"/>
        <family val="0"/>
      </rPr>
      <t>*</t>
    </r>
    <r>
      <rPr>
        <b/>
        <sz val="16"/>
        <rFont val="宋体"/>
        <family val="0"/>
      </rPr>
      <t>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</si>
</sst>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_ "/>
    <numFmt numFmtId="179" formatCode="0.0_);[Red]\(0.0\)"/>
    <numFmt numFmtId="180" formatCode="0.0_ "/>
    <numFmt numFmtId="181" formatCode="#,##0.000_ "/>
    <numFmt numFmtId="182" formatCode="&quot;¥&quot;#,##0.00_);[Red]\(&quot;¥&quot;#,##0.00\)"/>
    <numFmt numFmtId="183" formatCode="#,##0.00_ "/>
    <numFmt numFmtId="184" formatCode="0_ "/>
    <numFmt numFmtId="185" formatCode="0.00_);[Red]\(0.00\)"/>
    <numFmt numFmtId="186" formatCode="0_);[Red]\(0\)"/>
  </numFmts>
  <fonts count="34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7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华文仿宋"/>
      <family val="0"/>
    </font>
    <font>
      <b/>
      <sz val="18"/>
      <name val="宋体"/>
      <family val="0"/>
    </font>
    <font>
      <b/>
      <sz val="7"/>
      <name val="宋体"/>
      <family val="0"/>
    </font>
    <font>
      <b/>
      <sz val="14"/>
      <name val="宋体"/>
      <family val="0"/>
    </font>
    <font>
      <sz val="14"/>
      <name val="隶书"/>
      <family val="3"/>
    </font>
    <font>
      <b/>
      <sz val="8"/>
      <name val="宋体"/>
      <family val="0"/>
    </font>
    <font>
      <sz val="9.5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>
        <color indexed="63"/>
      </right>
      <top style="hair"/>
      <bottom style="thick"/>
    </border>
    <border>
      <left style="hair"/>
      <right style="hair"/>
      <top style="hair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hair"/>
      <right style="hair"/>
      <top style="hair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slantDashDot">
        <color indexed="39"/>
      </left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slantDashDot">
        <color indexed="39"/>
      </right>
      <top style="thick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slantDashDot">
        <color indexed="39"/>
      </left>
      <right style="hair"/>
      <top style="hair"/>
      <bottom style="mediumDashed">
        <color indexed="10"/>
      </bottom>
    </border>
    <border>
      <left style="hair"/>
      <right style="hair"/>
      <top style="hair"/>
      <bottom style="mediumDashed">
        <color indexed="10"/>
      </bottom>
    </border>
    <border>
      <left style="hair"/>
      <right style="slantDashDot">
        <color indexed="39"/>
      </right>
      <top style="hair"/>
      <bottom style="mediumDashed">
        <color indexed="10"/>
      </bottom>
    </border>
    <border>
      <left style="thin"/>
      <right style="mediumDashed">
        <color indexed="10"/>
      </right>
      <top style="thin"/>
      <bottom style="hair"/>
    </border>
    <border>
      <left>
        <color indexed="63"/>
      </left>
      <right style="hair"/>
      <top style="mediumDashed">
        <color indexed="10"/>
      </top>
      <bottom style="hair"/>
    </border>
    <border>
      <left style="hair"/>
      <right style="hair"/>
      <top style="mediumDashed">
        <color indexed="10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Dashed">
        <color indexed="10"/>
      </left>
      <right style="hair"/>
      <top style="hair"/>
      <bottom style="mediumDashed">
        <color indexed="10"/>
      </bottom>
    </border>
    <border>
      <left>
        <color indexed="63"/>
      </left>
      <right style="hair"/>
      <top style="hair"/>
      <bottom style="mediumDashed">
        <color indexed="10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>
        <color indexed="17"/>
      </bottom>
    </border>
    <border>
      <left style="hair"/>
      <right style="hair"/>
      <top style="hair"/>
      <bottom style="medium">
        <color indexed="17"/>
      </bottom>
    </border>
    <border>
      <left style="hair"/>
      <right style="thick"/>
      <top>
        <color indexed="63"/>
      </top>
      <bottom style="hair"/>
    </border>
    <border>
      <left style="thin"/>
      <right style="hair"/>
      <top style="thick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mediumDashed"/>
    </border>
    <border>
      <left style="medium">
        <color indexed="17"/>
      </left>
      <right style="double"/>
      <top style="mediumDashed"/>
      <bottom style="hair"/>
    </border>
    <border>
      <left style="medium">
        <color indexed="17"/>
      </left>
      <right style="double"/>
      <top style="hair"/>
      <bottom style="thick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 style="hair"/>
      <right style="double"/>
      <top style="thick"/>
      <bottom style="double"/>
    </border>
    <border>
      <left style="hair"/>
      <right style="double"/>
      <top style="double"/>
      <bottom style="double"/>
    </border>
    <border>
      <left style="mediumDashed">
        <color indexed="10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 style="hair"/>
      <bottom style="mediumDashed"/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>
        <color indexed="63"/>
      </bottom>
    </border>
    <border>
      <left style="thick"/>
      <right style="thick"/>
      <top style="hair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double"/>
      <right style="hair"/>
      <top style="thick"/>
      <bottom style="double"/>
    </border>
    <border>
      <left style="double"/>
      <right style="hair"/>
      <top style="double"/>
      <bottom style="double"/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thick"/>
      <bottom style="hair"/>
    </border>
    <border>
      <left style="hair"/>
      <right>
        <color indexed="63"/>
      </right>
      <top style="hair"/>
      <bottom style="mediumDashed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mediumDashed">
        <color indexed="10"/>
      </right>
      <top style="mediumDashed">
        <color indexed="10"/>
      </top>
      <bottom style="hair"/>
    </border>
    <border>
      <left style="mediumDashed">
        <color indexed="10"/>
      </left>
      <right>
        <color indexed="63"/>
      </right>
      <top style="mediumDashed"/>
      <bottom style="hair"/>
    </border>
    <border>
      <left>
        <color indexed="63"/>
      </left>
      <right style="thin"/>
      <top style="mediumDashed"/>
      <bottom style="hair"/>
    </border>
    <border>
      <left style="thin"/>
      <right>
        <color indexed="63"/>
      </right>
      <top style="mediumDashed"/>
      <bottom>
        <color indexed="63"/>
      </bottom>
    </border>
    <border>
      <left>
        <color indexed="63"/>
      </left>
      <right style="double"/>
      <top style="mediumDashed"/>
      <bottom>
        <color indexed="63"/>
      </bottom>
    </border>
    <border>
      <left style="hair"/>
      <right style="medium">
        <color indexed="17"/>
      </right>
      <top>
        <color indexed="63"/>
      </top>
      <bottom style="hair"/>
    </border>
    <border>
      <left style="hair"/>
      <right>
        <color indexed="63"/>
      </right>
      <top style="hair"/>
      <bottom style="medium">
        <color indexed="17"/>
      </bottom>
    </border>
    <border>
      <left>
        <color indexed="63"/>
      </left>
      <right style="medium">
        <color indexed="17"/>
      </right>
      <top style="hair"/>
      <bottom style="medium">
        <color indexed="17"/>
      </bottom>
    </border>
    <border>
      <left style="hair"/>
      <right style="mediumDashed">
        <color indexed="10"/>
      </right>
      <top style="hair"/>
      <bottom style="mediumDashed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33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" borderId="5" applyNumberFormat="0" applyAlignment="0" applyProtection="0"/>
    <xf numFmtId="0" fontId="29" fillId="13" borderId="6" applyNumberFormat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8" borderId="0" applyNumberFormat="0" applyBorder="0" applyAlignment="0" applyProtection="0"/>
    <xf numFmtId="0" fontId="30" fillId="2" borderId="8" applyNumberFormat="0" applyAlignment="0" applyProtection="0"/>
    <xf numFmtId="0" fontId="22" fillId="3" borderId="5" applyNumberFormat="0" applyAlignment="0" applyProtection="0"/>
    <xf numFmtId="0" fontId="0" fillId="4" borderId="9" applyNumberFormat="0" applyFont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 shrinkToFit="1"/>
      <protection locked="0"/>
    </xf>
    <xf numFmtId="0" fontId="1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6" borderId="15" xfId="0" applyFont="1" applyFill="1" applyBorder="1" applyAlignment="1" applyProtection="1">
      <alignment horizontal="center" vertical="center" shrinkToFit="1"/>
      <protection locked="0"/>
    </xf>
    <xf numFmtId="176" fontId="6" fillId="8" borderId="1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 shrinkToFi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6" borderId="17" xfId="0" applyFont="1" applyFill="1" applyBorder="1" applyAlignment="1" applyProtection="1">
      <alignment horizontal="center" vertical="center" shrinkToFit="1"/>
      <protection locked="0"/>
    </xf>
    <xf numFmtId="176" fontId="6" fillId="8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5" fillId="6" borderId="15" xfId="0" applyFont="1" applyFill="1" applyBorder="1" applyAlignment="1" applyProtection="1">
      <alignment horizontal="center" vertical="center" wrapText="1"/>
      <protection locked="0"/>
    </xf>
    <xf numFmtId="0" fontId="1" fillId="8" borderId="15" xfId="0" applyFont="1" applyFill="1" applyBorder="1" applyAlignment="1" applyProtection="1">
      <alignment horizontal="center" vertical="center" wrapText="1"/>
      <protection hidden="1"/>
    </xf>
    <xf numFmtId="0" fontId="1" fillId="6" borderId="15" xfId="0" applyFont="1" applyFill="1" applyBorder="1" applyAlignment="1" applyProtection="1">
      <alignment horizontal="center" vertical="center" wrapText="1"/>
      <protection locked="0"/>
    </xf>
    <xf numFmtId="177" fontId="1" fillId="8" borderId="15" xfId="0" applyNumberFormat="1" applyFont="1" applyFill="1" applyBorder="1" applyAlignment="1" applyProtection="1">
      <alignment horizontal="center" vertical="center" wrapText="1"/>
      <protection hidden="1"/>
    </xf>
    <xf numFmtId="178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1" fillId="6" borderId="15" xfId="0" applyNumberFormat="1" applyFont="1" applyFill="1" applyBorder="1" applyAlignment="1" applyProtection="1">
      <alignment horizontal="center" vertical="center" wrapText="1"/>
      <protection locked="0"/>
    </xf>
    <xf numFmtId="179" fontId="1" fillId="8" borderId="15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7" xfId="0" applyFont="1" applyFill="1" applyBorder="1" applyAlignment="1" applyProtection="1">
      <alignment horizontal="center" vertical="center" wrapText="1"/>
      <protection locked="0"/>
    </xf>
    <xf numFmtId="0" fontId="1" fillId="8" borderId="17" xfId="0" applyFont="1" applyFill="1" applyBorder="1" applyAlignment="1" applyProtection="1">
      <alignment horizontal="center" vertical="center" wrapText="1"/>
      <protection hidden="1"/>
    </xf>
    <xf numFmtId="0" fontId="1" fillId="6" borderId="17" xfId="0" applyFont="1" applyFill="1" applyBorder="1" applyAlignment="1" applyProtection="1">
      <alignment horizontal="center" vertical="center" wrapText="1"/>
      <protection locked="0"/>
    </xf>
    <xf numFmtId="177" fontId="1" fillId="8" borderId="17" xfId="0" applyNumberFormat="1" applyFont="1" applyFill="1" applyBorder="1" applyAlignment="1" applyProtection="1">
      <alignment horizontal="center" vertical="center" wrapText="1"/>
      <protection hidden="1"/>
    </xf>
    <xf numFmtId="178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78" fontId="1" fillId="6" borderId="19" xfId="0" applyNumberFormat="1" applyFont="1" applyFill="1" applyBorder="1" applyAlignment="1" applyProtection="1">
      <alignment horizontal="center" vertical="center" wrapText="1"/>
      <protection locked="0"/>
    </xf>
    <xf numFmtId="179" fontId="1" fillId="8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176" fontId="6" fillId="8" borderId="21" xfId="0" applyNumberFormat="1" applyFont="1" applyFill="1" applyBorder="1" applyAlignment="1" applyProtection="1">
      <alignment horizontal="center" vertical="center" wrapText="1"/>
      <protection hidden="1"/>
    </xf>
    <xf numFmtId="176" fontId="6" fillId="8" borderId="2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176" fontId="1" fillId="0" borderId="15" xfId="0" applyNumberFormat="1" applyFont="1" applyBorder="1" applyAlignment="1" applyProtection="1">
      <alignment horizontal="center" vertical="center" wrapText="1"/>
      <protection/>
    </xf>
    <xf numFmtId="180" fontId="1" fillId="0" borderId="15" xfId="0" applyNumberFormat="1" applyFont="1" applyBorder="1" applyAlignment="1" applyProtection="1">
      <alignment horizontal="left" vertical="center" wrapText="1"/>
      <protection/>
    </xf>
    <xf numFmtId="7" fontId="1" fillId="0" borderId="15" xfId="0" applyNumberFormat="1" applyFont="1" applyBorder="1" applyAlignment="1" applyProtection="1">
      <alignment horizontal="center" vertical="center" wrapText="1"/>
      <protection/>
    </xf>
    <xf numFmtId="181" fontId="1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wrapText="1"/>
      <protection/>
    </xf>
    <xf numFmtId="176" fontId="1" fillId="0" borderId="15" xfId="0" applyNumberFormat="1" applyFont="1" applyBorder="1" applyAlignment="1" applyProtection="1">
      <alignment vertical="center" wrapText="1"/>
      <protection/>
    </xf>
    <xf numFmtId="5" fontId="1" fillId="0" borderId="19" xfId="0" applyNumberFormat="1" applyFont="1" applyBorder="1" applyAlignment="1" applyProtection="1">
      <alignment vertical="center" wrapText="1"/>
      <protection/>
    </xf>
    <xf numFmtId="181" fontId="1" fillId="0" borderId="15" xfId="0" applyNumberFormat="1" applyFont="1" applyBorder="1" applyAlignment="1" applyProtection="1">
      <alignment vertical="center" wrapText="1"/>
      <protection/>
    </xf>
    <xf numFmtId="0" fontId="1" fillId="0" borderId="25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83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Fill="1" applyBorder="1" applyAlignment="1" applyProtection="1">
      <alignment horizontal="center" vertical="center" shrinkToFi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6" borderId="27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 applyProtection="1">
      <alignment horizontal="center" vertical="center" wrapText="1" shrinkToFi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shrinkToFit="1"/>
      <protection locked="0"/>
    </xf>
    <xf numFmtId="0" fontId="1" fillId="0" borderId="30" xfId="0" applyFont="1" applyFill="1" applyBorder="1" applyAlignment="1" applyProtection="1">
      <alignment horizontal="center" vertical="center" shrinkToFit="1"/>
      <protection locked="0"/>
    </xf>
    <xf numFmtId="0" fontId="1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11" xfId="0" applyFont="1" applyFill="1" applyBorder="1" applyAlignment="1" applyProtection="1">
      <alignment horizontal="center" vertical="center" shrinkToFit="1"/>
      <protection locked="0"/>
    </xf>
    <xf numFmtId="0" fontId="1" fillId="0" borderId="32" xfId="0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Fill="1" applyBorder="1" applyAlignment="1" applyProtection="1">
      <alignment horizontal="center" vertical="center" shrinkToFi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33" xfId="0" applyFont="1" applyFill="1" applyBorder="1" applyAlignment="1" applyProtection="1">
      <alignment horizontal="center" vertical="center" wrapText="1"/>
      <protection hidden="1"/>
    </xf>
    <xf numFmtId="0" fontId="1" fillId="0" borderId="34" xfId="0" applyFont="1" applyFill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hidden="1"/>
    </xf>
    <xf numFmtId="0" fontId="1" fillId="0" borderId="36" xfId="0" applyFont="1" applyFill="1" applyBorder="1" applyAlignment="1" applyProtection="1">
      <alignment horizontal="center" vertical="center" wrapText="1"/>
      <protection hidden="1"/>
    </xf>
    <xf numFmtId="0" fontId="15" fillId="0" borderId="37" xfId="0" applyFont="1" applyFill="1" applyBorder="1" applyAlignment="1" applyProtection="1">
      <alignment horizontal="center" vertical="center" wrapText="1"/>
      <protection locked="0"/>
    </xf>
    <xf numFmtId="0" fontId="15" fillId="0" borderId="38" xfId="0" applyFont="1" applyFill="1" applyBorder="1" applyAlignment="1" applyProtection="1">
      <alignment horizontal="center" vertical="center" wrapText="1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40" fontId="1" fillId="8" borderId="4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1" xfId="0" applyFont="1" applyFill="1" applyBorder="1" applyAlignment="1" applyProtection="1">
      <alignment vertical="center" wrapText="1"/>
      <protection hidden="1"/>
    </xf>
    <xf numFmtId="0" fontId="1" fillId="0" borderId="42" xfId="0" applyFont="1" applyFill="1" applyBorder="1" applyAlignment="1" applyProtection="1">
      <alignment vertical="center"/>
      <protection hidden="1"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15" fillId="0" borderId="44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Fill="1" applyBorder="1" applyAlignment="1" applyProtection="1">
      <alignment horizontal="center" vertical="center" shrinkToFit="1"/>
      <protection locked="0"/>
    </xf>
    <xf numFmtId="0" fontId="15" fillId="0" borderId="46" xfId="0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hidden="1"/>
    </xf>
    <xf numFmtId="0" fontId="16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 applyProtection="1">
      <alignment vertical="center" wrapText="1"/>
      <protection/>
    </xf>
    <xf numFmtId="0" fontId="15" fillId="0" borderId="48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 wrapText="1"/>
      <protection hidden="1"/>
    </xf>
    <xf numFmtId="176" fontId="6" fillId="8" borderId="27" xfId="0" applyNumberFormat="1" applyFont="1" applyFill="1" applyBorder="1" applyAlignment="1" applyProtection="1">
      <alignment horizontal="center" vertical="center" wrapText="1"/>
      <protection hidden="1"/>
    </xf>
    <xf numFmtId="0" fontId="5" fillId="6" borderId="27" xfId="0" applyFont="1" applyFill="1" applyBorder="1" applyAlignment="1" applyProtection="1">
      <alignment horizontal="center" vertical="center" wrapText="1"/>
      <protection locked="0"/>
    </xf>
    <xf numFmtId="0" fontId="1" fillId="8" borderId="27" xfId="0" applyFont="1" applyFill="1" applyBorder="1" applyAlignment="1" applyProtection="1">
      <alignment horizontal="center" vertical="center" wrapText="1"/>
      <protection hidden="1"/>
    </xf>
    <xf numFmtId="0" fontId="1" fillId="6" borderId="27" xfId="0" applyFont="1" applyFill="1" applyBorder="1" applyAlignment="1" applyProtection="1">
      <alignment horizontal="center" vertical="center" wrapText="1"/>
      <protection locked="0"/>
    </xf>
    <xf numFmtId="177" fontId="1" fillId="8" borderId="27" xfId="0" applyNumberFormat="1" applyFont="1" applyFill="1" applyBorder="1" applyAlignment="1" applyProtection="1">
      <alignment horizontal="center" vertical="center" wrapText="1"/>
      <protection hidden="1"/>
    </xf>
    <xf numFmtId="185" fontId="6" fillId="8" borderId="27" xfId="0" applyNumberFormat="1" applyFont="1" applyFill="1" applyBorder="1" applyAlignment="1" applyProtection="1">
      <alignment horizontal="center" vertical="center" wrapText="1"/>
      <protection hidden="1"/>
    </xf>
    <xf numFmtId="176" fontId="6" fillId="6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15" fillId="0" borderId="52" xfId="0" applyFont="1" applyFill="1" applyBorder="1" applyAlignment="1" applyProtection="1">
      <alignment horizontal="center" vertical="center" wrapText="1"/>
      <protection locked="0"/>
    </xf>
    <xf numFmtId="0" fontId="15" fillId="8" borderId="53" xfId="0" applyFont="1" applyFill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4" fillId="0" borderId="54" xfId="0" applyFont="1" applyFill="1" applyBorder="1" applyAlignment="1" applyProtection="1">
      <alignment horizontal="center" vertical="center" wrapText="1" shrinkToFit="1"/>
      <protection hidden="1"/>
    </xf>
    <xf numFmtId="0" fontId="1" fillId="0" borderId="55" xfId="0" applyFont="1" applyFill="1" applyBorder="1" applyAlignment="1" applyProtection="1">
      <alignment horizontal="center" vertical="center" wrapText="1" shrinkToFit="1"/>
      <protection locked="0"/>
    </xf>
    <xf numFmtId="186" fontId="1" fillId="8" borderId="56" xfId="0" applyNumberFormat="1" applyFont="1" applyFill="1" applyBorder="1" applyAlignment="1" applyProtection="1">
      <alignment horizontal="center" vertical="center" wrapText="1"/>
      <protection hidden="1"/>
    </xf>
    <xf numFmtId="185" fontId="1" fillId="8" borderId="57" xfId="0" applyNumberFormat="1" applyFont="1" applyFill="1" applyBorder="1" applyAlignment="1" applyProtection="1">
      <alignment horizontal="center" vertical="center"/>
      <protection hidden="1"/>
    </xf>
    <xf numFmtId="0" fontId="1" fillId="0" borderId="27" xfId="0" applyFont="1" applyFill="1" applyBorder="1" applyAlignment="1" applyProtection="1" quotePrefix="1">
      <alignment horizontal="center" vertical="center" shrinkToFit="1"/>
      <protection locked="0"/>
    </xf>
    <xf numFmtId="0" fontId="1" fillId="0" borderId="15" xfId="0" applyFont="1" applyFill="1" applyBorder="1" applyAlignment="1" applyProtection="1" quotePrefix="1">
      <alignment horizontal="center" vertical="center" shrinkToFit="1"/>
      <protection locked="0"/>
    </xf>
    <xf numFmtId="178" fontId="1" fillId="0" borderId="15" xfId="0" applyNumberFormat="1" applyFont="1" applyFill="1" applyBorder="1" applyAlignment="1" applyProtection="1" quotePrefix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shrinkToFit="1"/>
      <protection locked="0"/>
    </xf>
    <xf numFmtId="0" fontId="1" fillId="0" borderId="27" xfId="0" applyFont="1" applyFill="1" applyBorder="1" applyAlignment="1" applyProtection="1" quotePrefix="1">
      <alignment horizontal="center" vertical="center" shrinkToFit="1"/>
      <protection locked="0"/>
    </xf>
    <xf numFmtId="0" fontId="1" fillId="0" borderId="29" xfId="0" applyFont="1" applyFill="1" applyBorder="1" applyAlignment="1" applyProtection="1">
      <alignment horizontal="center" vertical="center" shrinkToFit="1"/>
      <protection locked="0"/>
    </xf>
    <xf numFmtId="0" fontId="1" fillId="0" borderId="30" xfId="0" applyFont="1" applyFill="1" applyBorder="1" applyAlignment="1" applyProtection="1">
      <alignment horizontal="center" vertical="center" shrinkToFit="1"/>
      <protection locked="0"/>
    </xf>
    <xf numFmtId="176" fontId="1" fillId="8" borderId="58" xfId="0" applyNumberFormat="1" applyFont="1" applyFill="1" applyBorder="1" applyAlignment="1" applyProtection="1">
      <alignment horizontal="center" vertical="center" wrapText="1"/>
      <protection hidden="1"/>
    </xf>
    <xf numFmtId="176" fontId="1" fillId="8" borderId="59" xfId="0" applyNumberFormat="1" applyFont="1" applyFill="1" applyBorder="1" applyAlignment="1" applyProtection="1">
      <alignment horizontal="center" vertical="center" wrapText="1"/>
      <protection hidden="1"/>
    </xf>
    <xf numFmtId="185" fontId="1" fillId="8" borderId="59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60" xfId="0" applyFont="1" applyFill="1" applyBorder="1" applyAlignment="1" applyProtection="1">
      <alignment horizontal="center" vertical="center" wrapText="1"/>
      <protection locked="0"/>
    </xf>
    <xf numFmtId="0" fontId="15" fillId="0" borderId="61" xfId="0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Fill="1" applyBorder="1" applyAlignment="1" applyProtection="1">
      <alignment horizontal="center" vertical="distributed" textRotation="255" wrapText="1" indent="3"/>
      <protection hidden="1"/>
    </xf>
    <xf numFmtId="0" fontId="3" fillId="0" borderId="63" xfId="0" applyFont="1" applyFill="1" applyBorder="1" applyAlignment="1" applyProtection="1">
      <alignment horizontal="center" vertical="distributed" textRotation="255" wrapText="1" indent="3"/>
      <protection hidden="1"/>
    </xf>
    <xf numFmtId="0" fontId="3" fillId="0" borderId="64" xfId="0" applyFont="1" applyFill="1" applyBorder="1" applyAlignment="1" applyProtection="1">
      <alignment horizontal="center" vertical="distributed" textRotation="255" wrapText="1" indent="3"/>
      <protection hidden="1"/>
    </xf>
    <xf numFmtId="0" fontId="0" fillId="0" borderId="65" xfId="0" applyFill="1" applyBorder="1" applyAlignment="1" applyProtection="1">
      <alignment horizontal="center" vertical="distributed" textRotation="255" wrapText="1" indent="3"/>
      <protection hidden="1"/>
    </xf>
    <xf numFmtId="0" fontId="3" fillId="0" borderId="13" xfId="0" applyFont="1" applyFill="1" applyBorder="1" applyAlignment="1" applyProtection="1">
      <alignment horizontal="center" vertical="distributed" textRotation="255" wrapText="1"/>
      <protection hidden="1"/>
    </xf>
    <xf numFmtId="0" fontId="3" fillId="0" borderId="15" xfId="0" applyFont="1" applyFill="1" applyBorder="1" applyAlignment="1" applyProtection="1">
      <alignment horizontal="center" vertical="distributed" textRotation="255" wrapText="1"/>
      <protection hidden="1"/>
    </xf>
    <xf numFmtId="0" fontId="3" fillId="0" borderId="23" xfId="0" applyFont="1" applyFill="1" applyBorder="1" applyAlignment="1" applyProtection="1">
      <alignment horizontal="center" vertical="distributed" textRotation="255" wrapText="1"/>
      <protection hidden="1"/>
    </xf>
    <xf numFmtId="0" fontId="14" fillId="0" borderId="66" xfId="0" applyFont="1" applyFill="1" applyBorder="1" applyAlignment="1" applyProtection="1">
      <alignment horizontal="center" vertical="center" wrapText="1"/>
      <protection hidden="1"/>
    </xf>
    <xf numFmtId="0" fontId="14" fillId="0" borderId="67" xfId="0" applyFont="1" applyFill="1" applyBorder="1" applyAlignment="1" applyProtection="1">
      <alignment horizontal="center" vertical="center" wrapText="1"/>
      <protection hidden="1"/>
    </xf>
    <xf numFmtId="0" fontId="5" fillId="0" borderId="68" xfId="0" applyFont="1" applyBorder="1" applyAlignment="1" applyProtection="1">
      <alignment horizontal="center" vertical="center" wrapText="1"/>
      <protection hidden="1"/>
    </xf>
    <xf numFmtId="0" fontId="5" fillId="0" borderId="69" xfId="0" applyFont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176" fontId="1" fillId="8" borderId="70" xfId="0" applyNumberFormat="1" applyFont="1" applyFill="1" applyBorder="1" applyAlignment="1" applyProtection="1">
      <alignment horizontal="center" vertical="center" shrinkToFit="1"/>
      <protection hidden="1"/>
    </xf>
    <xf numFmtId="176" fontId="1" fillId="8" borderId="71" xfId="0" applyNumberFormat="1" applyFont="1" applyFill="1" applyBorder="1" applyAlignment="1" applyProtection="1">
      <alignment horizontal="center" vertical="center" shrinkToFit="1"/>
      <protection hidden="1"/>
    </xf>
    <xf numFmtId="186" fontId="5" fillId="8" borderId="70" xfId="0" applyNumberFormat="1" applyFont="1" applyFill="1" applyBorder="1" applyAlignment="1" applyProtection="1">
      <alignment horizontal="center" vertical="center" shrinkToFit="1"/>
      <protection hidden="1"/>
    </xf>
    <xf numFmtId="186" fontId="5" fillId="8" borderId="71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72" xfId="0" applyFont="1" applyBorder="1" applyAlignment="1" applyProtection="1">
      <alignment horizontal="center" vertical="center" wrapText="1"/>
      <protection hidden="1"/>
    </xf>
    <xf numFmtId="0" fontId="1" fillId="0" borderId="73" xfId="0" applyFont="1" applyBorder="1" applyAlignment="1" applyProtection="1">
      <alignment horizontal="center" vertical="center" wrapText="1"/>
      <protection hidden="1"/>
    </xf>
    <xf numFmtId="0" fontId="16" fillId="0" borderId="73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1" fillId="0" borderId="35" xfId="0" applyFont="1" applyFill="1" applyBorder="1" applyAlignment="1" applyProtection="1">
      <alignment horizontal="center" vertical="center" shrinkToFit="1"/>
      <protection hidden="1"/>
    </xf>
    <xf numFmtId="0" fontId="1" fillId="0" borderId="35" xfId="0" applyFont="1" applyFill="1" applyBorder="1" applyAlignment="1" applyProtection="1">
      <alignment horizontal="center" vertical="center" wrapText="1"/>
      <protection hidden="1"/>
    </xf>
    <xf numFmtId="0" fontId="1" fillId="0" borderId="74" xfId="0" applyFont="1" applyBorder="1" applyAlignment="1" applyProtection="1">
      <alignment horizontal="right" vertical="center"/>
      <protection hidden="1"/>
    </xf>
    <xf numFmtId="0" fontId="1" fillId="0" borderId="74" xfId="0" applyFont="1" applyBorder="1" applyAlignment="1" applyProtection="1">
      <alignment horizontal="left" vertical="center"/>
      <protection hidden="1"/>
    </xf>
    <xf numFmtId="0" fontId="1" fillId="0" borderId="75" xfId="0" applyFont="1" applyFill="1" applyBorder="1" applyAlignment="1" applyProtection="1">
      <alignment horizontal="center" vertical="center" shrinkToFit="1"/>
      <protection locked="0"/>
    </xf>
    <xf numFmtId="0" fontId="1" fillId="0" borderId="76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77" xfId="0" applyFont="1" applyFill="1" applyBorder="1" applyAlignment="1" applyProtection="1">
      <alignment horizontal="center" vertical="center" wrapText="1"/>
      <protection hidden="1"/>
    </xf>
    <xf numFmtId="0" fontId="15" fillId="0" borderId="39" xfId="0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53" xfId="0" applyFont="1" applyFill="1" applyBorder="1" applyAlignment="1" applyProtection="1">
      <alignment horizontal="center" vertical="center" wrapText="1"/>
      <protection locked="0"/>
    </xf>
    <xf numFmtId="176" fontId="15" fillId="8" borderId="53" xfId="0" applyNumberFormat="1" applyFont="1" applyFill="1" applyBorder="1" applyAlignment="1" applyProtection="1">
      <alignment horizontal="center" vertical="center" wrapText="1"/>
      <protection hidden="1"/>
    </xf>
    <xf numFmtId="176" fontId="15" fillId="8" borderId="78" xfId="0" applyNumberFormat="1" applyFont="1" applyFill="1" applyBorder="1" applyAlignment="1" applyProtection="1">
      <alignment horizontal="center" vertical="center" wrapText="1"/>
      <protection hidden="1"/>
    </xf>
    <xf numFmtId="184" fontId="15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9" xfId="0" applyFont="1" applyBorder="1" applyAlignment="1" applyProtection="1">
      <alignment horizontal="right" vertical="center"/>
      <protection hidden="1"/>
    </xf>
    <xf numFmtId="0" fontId="14" fillId="0" borderId="80" xfId="0" applyFont="1" applyBorder="1" applyAlignment="1" applyProtection="1">
      <alignment horizontal="right"/>
      <protection/>
    </xf>
    <xf numFmtId="0" fontId="14" fillId="0" borderId="81" xfId="0" applyFont="1" applyBorder="1" applyAlignment="1" applyProtection="1">
      <alignment horizontal="right"/>
      <protection/>
    </xf>
    <xf numFmtId="0" fontId="3" fillId="0" borderId="82" xfId="0" applyFont="1" applyBorder="1" applyAlignment="1" applyProtection="1">
      <alignment horizontal="right" vertical="center"/>
      <protection hidden="1"/>
    </xf>
    <xf numFmtId="0" fontId="3" fillId="0" borderId="83" xfId="0" applyFont="1" applyBorder="1" applyAlignment="1" applyProtection="1">
      <alignment horizontal="right" vertical="center"/>
      <protection hidden="1"/>
    </xf>
    <xf numFmtId="0" fontId="3" fillId="0" borderId="84" xfId="0" applyFont="1" applyBorder="1" applyAlignment="1" applyProtection="1">
      <alignment horizontal="right" vertical="center"/>
      <protection hidden="1"/>
    </xf>
    <xf numFmtId="0" fontId="1" fillId="0" borderId="43" xfId="0" applyFont="1" applyBorder="1" applyAlignment="1" applyProtection="1">
      <alignment horizontal="center" vertical="center" wrapText="1"/>
      <protection hidden="1"/>
    </xf>
    <xf numFmtId="0" fontId="1" fillId="0" borderId="43" xfId="0" applyFont="1" applyFill="1" applyBorder="1" applyAlignment="1" applyProtection="1">
      <alignment horizontal="center" vertical="center" wrapText="1"/>
      <protection hidden="1"/>
    </xf>
    <xf numFmtId="0" fontId="1" fillId="0" borderId="85" xfId="0" applyFont="1" applyFill="1" applyBorder="1" applyAlignment="1" applyProtection="1">
      <alignment horizontal="center" vertical="center" wrapText="1"/>
      <protection hidden="1"/>
    </xf>
    <xf numFmtId="0" fontId="10" fillId="0" borderId="86" xfId="0" applyFont="1" applyFill="1" applyBorder="1" applyAlignment="1" applyProtection="1">
      <alignment horizontal="center" vertical="center" shrinkToFit="1"/>
      <protection/>
    </xf>
    <xf numFmtId="0" fontId="10" fillId="0" borderId="87" xfId="0" applyFont="1" applyFill="1" applyBorder="1" applyAlignment="1" applyProtection="1">
      <alignment horizontal="center" vertical="center" shrinkToFit="1"/>
      <protection/>
    </xf>
    <xf numFmtId="0" fontId="6" fillId="0" borderId="88" xfId="0" applyFont="1" applyFill="1" applyBorder="1" applyAlignment="1" applyProtection="1">
      <alignment horizontal="center" vertical="center" wrapText="1"/>
      <protection hidden="1"/>
    </xf>
    <xf numFmtId="0" fontId="6" fillId="0" borderId="89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90" xfId="0" applyFont="1" applyFill="1" applyBorder="1" applyAlignment="1" applyProtection="1">
      <alignment horizontal="center" vertical="center" wrapText="1"/>
      <protection hidden="1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1" fillId="8" borderId="91" xfId="0" applyFont="1" applyFill="1" applyBorder="1" applyAlignment="1" applyProtection="1">
      <alignment horizontal="center" vertical="center" wrapText="1"/>
      <protection hidden="1"/>
    </xf>
    <xf numFmtId="0" fontId="1" fillId="8" borderId="92" xfId="0" applyFont="1" applyFill="1" applyBorder="1" applyAlignment="1" applyProtection="1">
      <alignment horizontal="center" vertical="center" wrapText="1"/>
      <protection hidden="1"/>
    </xf>
    <xf numFmtId="0" fontId="1" fillId="8" borderId="39" xfId="0" applyFont="1" applyFill="1" applyBorder="1" applyAlignment="1" applyProtection="1">
      <alignment horizontal="center" vertical="center" wrapText="1"/>
      <protection hidden="1"/>
    </xf>
    <xf numFmtId="0" fontId="1" fillId="8" borderId="93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6" borderId="94" xfId="0" applyFont="1" applyFill="1" applyBorder="1" applyAlignment="1" applyProtection="1">
      <alignment horizontal="center" vertical="center" shrinkToFit="1"/>
      <protection hidden="1" locked="0"/>
    </xf>
    <xf numFmtId="0" fontId="1" fillId="6" borderId="95" xfId="0" applyFont="1" applyFill="1" applyBorder="1" applyAlignment="1" applyProtection="1">
      <alignment horizontal="center" vertical="center" shrinkToFit="1"/>
      <protection hidden="1"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96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shrinkToFit="1"/>
      <protection locked="0"/>
    </xf>
    <xf numFmtId="0" fontId="1" fillId="6" borderId="32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97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97" xfId="0" applyFont="1" applyBorder="1" applyAlignment="1" applyProtection="1">
      <alignment horizontal="center" vertical="center" wrapText="1"/>
      <protection/>
    </xf>
    <xf numFmtId="0" fontId="6" fillId="0" borderId="98" xfId="0" applyFont="1" applyBorder="1" applyAlignment="1" applyProtection="1">
      <alignment horizontal="center" vertical="center" wrapText="1"/>
      <protection/>
    </xf>
    <xf numFmtId="0" fontId="1" fillId="0" borderId="99" xfId="0" applyFont="1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67" xfId="0" applyBorder="1" applyAlignment="1" applyProtection="1">
      <alignment horizontal="left" vertical="top" wrapText="1"/>
      <protection/>
    </xf>
    <xf numFmtId="0" fontId="0" fillId="0" borderId="37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00" xfId="0" applyBorder="1" applyAlignment="1" applyProtection="1">
      <alignment horizontal="left" vertical="top" wrapText="1"/>
      <protection/>
    </xf>
    <xf numFmtId="0" fontId="0" fillId="0" borderId="44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101" xfId="0" applyBorder="1" applyAlignment="1" applyProtection="1">
      <alignment horizontal="left" vertical="top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1" fillId="0" borderId="102" xfId="0" applyFont="1" applyBorder="1" applyAlignment="1" applyProtection="1">
      <alignment horizontal="left" vertical="center" wrapText="1"/>
      <protection/>
    </xf>
    <xf numFmtId="0" fontId="1" fillId="0" borderId="103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horizontal="center" vertical="top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1" fillId="0" borderId="99" xfId="0" applyFont="1" applyBorder="1" applyAlignment="1" applyProtection="1">
      <alignment horizontal="left" vertical="center" wrapText="1"/>
      <protection/>
    </xf>
    <xf numFmtId="0" fontId="1" fillId="0" borderId="67" xfId="0" applyFont="1" applyBorder="1" applyAlignment="1" applyProtection="1">
      <alignment horizontal="left" vertical="center" wrapText="1"/>
      <protection/>
    </xf>
    <xf numFmtId="0" fontId="1" fillId="0" borderId="37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100" xfId="0" applyFont="1" applyBorder="1" applyAlignment="1" applyProtection="1">
      <alignment horizontal="left" vertical="center" wrapText="1"/>
      <protection/>
    </xf>
    <xf numFmtId="0" fontId="1" fillId="0" borderId="44" xfId="0" applyFont="1" applyBorder="1" applyAlignment="1" applyProtection="1">
      <alignment horizontal="left" vertical="center" wrapText="1"/>
      <protection/>
    </xf>
    <xf numFmtId="0" fontId="1" fillId="0" borderId="25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02" xfId="0" applyFont="1" applyBorder="1" applyAlignment="1" applyProtection="1">
      <alignment horizontal="center" vertical="center" wrapText="1"/>
      <protection/>
    </xf>
    <xf numFmtId="0" fontId="1" fillId="0" borderId="103" xfId="0" applyFont="1" applyBorder="1" applyAlignment="1" applyProtection="1">
      <alignment horizontal="center" vertical="center" wrapText="1"/>
      <protection/>
    </xf>
    <xf numFmtId="0" fontId="9" fillId="0" borderId="99" xfId="0" applyFont="1" applyBorder="1" applyAlignment="1" applyProtection="1">
      <alignment horizontal="left" vertical="top" wrapText="1"/>
      <protection/>
    </xf>
    <xf numFmtId="0" fontId="9" fillId="0" borderId="24" xfId="0" applyFont="1" applyBorder="1" applyAlignment="1" applyProtection="1">
      <alignment horizontal="left" vertical="top" wrapText="1"/>
      <protection/>
    </xf>
    <xf numFmtId="0" fontId="9" fillId="0" borderId="67" xfId="0" applyFont="1" applyBorder="1" applyAlignment="1" applyProtection="1">
      <alignment horizontal="left" vertical="top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182" fontId="1" fillId="0" borderId="23" xfId="0" applyNumberFormat="1" applyFont="1" applyBorder="1" applyAlignment="1" applyProtection="1">
      <alignment horizontal="center" vertical="center" wrapText="1"/>
      <protection/>
    </xf>
    <xf numFmtId="182" fontId="1" fillId="0" borderId="103" xfId="0" applyNumberFormat="1" applyFont="1" applyBorder="1" applyAlignment="1" applyProtection="1">
      <alignment horizontal="center" vertical="center" wrapText="1"/>
      <protection/>
    </xf>
    <xf numFmtId="40" fontId="1" fillId="0" borderId="23" xfId="0" applyNumberFormat="1" applyFont="1" applyBorder="1" applyAlignment="1" applyProtection="1">
      <alignment horizontal="center" vertical="center" wrapText="1"/>
      <protection/>
    </xf>
    <xf numFmtId="40" fontId="1" fillId="0" borderId="103" xfId="0" applyNumberFormat="1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02" xfId="0" applyFont="1" applyBorder="1" applyAlignment="1" applyProtection="1">
      <alignment horizontal="left" vertical="center" wrapText="1"/>
      <protection/>
    </xf>
    <xf numFmtId="0" fontId="5" fillId="0" borderId="103" xfId="0" applyFont="1" applyBorder="1" applyAlignment="1" applyProtection="1">
      <alignment horizontal="left" vertical="center" wrapText="1"/>
      <protection/>
    </xf>
    <xf numFmtId="0" fontId="0" fillId="0" borderId="102" xfId="0" applyBorder="1" applyAlignment="1" applyProtection="1">
      <alignment/>
      <protection/>
    </xf>
    <xf numFmtId="0" fontId="0" fillId="0" borderId="103" xfId="0" applyBorder="1" applyAlignment="1" applyProtection="1">
      <alignment/>
      <protection/>
    </xf>
    <xf numFmtId="182" fontId="0" fillId="0" borderId="103" xfId="0" applyNumberFormat="1" applyBorder="1" applyAlignment="1">
      <alignment/>
    </xf>
    <xf numFmtId="0" fontId="9" fillId="0" borderId="15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0" borderId="102" xfId="0" applyBorder="1" applyAlignment="1" applyProtection="1">
      <alignment vertical="center" wrapText="1"/>
      <protection locked="0"/>
    </xf>
    <xf numFmtId="0" fontId="0" fillId="0" borderId="103" xfId="0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02" xfId="0" applyFont="1" applyBorder="1" applyAlignment="1" applyProtection="1">
      <alignment horizontal="center" vertical="center" wrapText="1"/>
      <protection locked="0"/>
    </xf>
    <xf numFmtId="0" fontId="1" fillId="0" borderId="103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3" fillId="0" borderId="104" xfId="0" applyFont="1" applyFill="1" applyBorder="1" applyAlignment="1" applyProtection="1">
      <alignment horizontal="right" vertical="center" wrapText="1"/>
      <protection hidden="1"/>
    </xf>
    <xf numFmtId="0" fontId="3" fillId="0" borderId="105" xfId="0" applyFont="1" applyFill="1" applyBorder="1" applyAlignment="1" applyProtection="1">
      <alignment horizontal="right" vertical="center" wrapText="1"/>
      <protection hidden="1"/>
    </xf>
    <xf numFmtId="0" fontId="1" fillId="8" borderId="105" xfId="0" applyFont="1" applyFill="1" applyBorder="1" applyAlignment="1" applyProtection="1">
      <alignment horizontal="center" vertical="center" wrapText="1"/>
      <protection hidden="1"/>
    </xf>
    <xf numFmtId="0" fontId="1" fillId="8" borderId="56" xfId="0" applyFont="1" applyFill="1" applyBorder="1" applyAlignment="1" applyProtection="1">
      <alignment horizontal="center" vertical="center" wrapText="1"/>
      <protection hidden="1"/>
    </xf>
    <xf numFmtId="0" fontId="3" fillId="0" borderId="106" xfId="0" applyFont="1" applyFill="1" applyBorder="1" applyAlignment="1" applyProtection="1">
      <alignment horizontal="right" vertical="center" wrapText="1"/>
      <protection hidden="1"/>
    </xf>
    <xf numFmtId="0" fontId="3" fillId="0" borderId="107" xfId="0" applyFont="1" applyFill="1" applyBorder="1" applyAlignment="1" applyProtection="1">
      <alignment horizontal="right" vertical="center" wrapText="1"/>
      <protection hidden="1"/>
    </xf>
    <xf numFmtId="176" fontId="1" fillId="8" borderId="107" xfId="0" applyNumberFormat="1" applyFont="1" applyFill="1" applyBorder="1" applyAlignment="1" applyProtection="1">
      <alignment horizontal="center" vertical="center"/>
      <protection hidden="1"/>
    </xf>
    <xf numFmtId="0" fontId="1" fillId="8" borderId="57" xfId="0" applyFont="1" applyFill="1" applyBorder="1" applyAlignment="1" applyProtection="1">
      <alignment horizontal="center" vertical="center"/>
      <protection hidden="1"/>
    </xf>
    <xf numFmtId="0" fontId="1" fillId="6" borderId="96" xfId="0" applyFont="1" applyFill="1" applyBorder="1" applyAlignment="1" applyProtection="1">
      <alignment horizontal="center" vertical="center" shrinkToFi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hidden="1" locked="0"/>
    </xf>
    <xf numFmtId="49" fontId="1" fillId="0" borderId="18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Zeros="0" zoomScaleSheetLayoutView="90" zoomScalePageLayoutView="0" workbookViewId="0" topLeftCell="A1">
      <selection activeCell="D25" sqref="D25"/>
    </sheetView>
  </sheetViews>
  <sheetFormatPr defaultColWidth="9.00390625" defaultRowHeight="14.25"/>
  <cols>
    <col min="1" max="1" width="2.125" style="2" customWidth="1"/>
    <col min="2" max="2" width="17.125" style="2" customWidth="1"/>
    <col min="3" max="3" width="20.625" style="2" customWidth="1"/>
    <col min="4" max="4" width="12.00390625" style="2" customWidth="1"/>
    <col min="5" max="5" width="4.625" style="2" customWidth="1"/>
    <col min="6" max="6" width="4.50390625" style="2" customWidth="1"/>
    <col min="7" max="7" width="6.875" style="2" customWidth="1"/>
    <col min="8" max="9" width="9.375" style="2" customWidth="1"/>
    <col min="10" max="10" width="5.125" style="2" customWidth="1"/>
    <col min="11" max="11" width="5.375" style="2" customWidth="1"/>
    <col min="12" max="12" width="6.00390625" style="2" customWidth="1"/>
    <col min="13" max="13" width="6.50390625" style="2" customWidth="1"/>
    <col min="14" max="14" width="5.00390625" style="2" customWidth="1"/>
    <col min="15" max="15" width="7.25390625" style="2" customWidth="1"/>
    <col min="16" max="16" width="9.50390625" style="3" bestFit="1" customWidth="1"/>
    <col min="17" max="18" width="9.00390625" style="3" customWidth="1"/>
    <col min="19" max="16384" width="9.00390625" style="4" customWidth="1"/>
  </cols>
  <sheetData>
    <row r="1" spans="1:16" ht="20.25" customHeight="1">
      <c r="A1" s="203" t="s">
        <v>145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6" ht="15" customHeight="1">
      <c r="A2" s="204" t="s">
        <v>0</v>
      </c>
      <c r="B2" s="204"/>
      <c r="C2" s="6"/>
      <c r="D2" s="7" t="s">
        <v>1</v>
      </c>
      <c r="E2" s="205"/>
      <c r="F2" s="205"/>
      <c r="G2" s="5" t="s">
        <v>2</v>
      </c>
      <c r="H2" s="206"/>
      <c r="I2" s="207"/>
      <c r="J2" s="113" t="s">
        <v>3</v>
      </c>
      <c r="K2" s="208"/>
      <c r="L2" s="209"/>
      <c r="M2" s="210"/>
      <c r="N2" s="7" t="s">
        <v>4</v>
      </c>
      <c r="O2" s="211"/>
      <c r="P2" s="212"/>
    </row>
    <row r="3" spans="1:16" ht="32.25" customHeight="1">
      <c r="A3" s="145" t="s">
        <v>5</v>
      </c>
      <c r="B3" s="8" t="s">
        <v>6</v>
      </c>
      <c r="C3" s="9" t="s">
        <v>7</v>
      </c>
      <c r="D3" s="10" t="s">
        <v>8</v>
      </c>
      <c r="E3" s="202" t="s">
        <v>9</v>
      </c>
      <c r="F3" s="202"/>
      <c r="G3" s="74" t="s">
        <v>10</v>
      </c>
      <c r="H3" s="11" t="s">
        <v>11</v>
      </c>
      <c r="I3" s="12" t="s">
        <v>12</v>
      </c>
      <c r="J3" s="9" t="s">
        <v>13</v>
      </c>
      <c r="K3" s="31" t="s">
        <v>14</v>
      </c>
      <c r="L3" s="9" t="s">
        <v>15</v>
      </c>
      <c r="M3" s="32" t="s">
        <v>16</v>
      </c>
      <c r="N3" s="9" t="s">
        <v>17</v>
      </c>
      <c r="O3" s="10" t="s">
        <v>18</v>
      </c>
      <c r="P3" s="114" t="s">
        <v>19</v>
      </c>
    </row>
    <row r="4" spans="1:16" ht="16.5" customHeight="1">
      <c r="A4" s="146"/>
      <c r="B4" s="81"/>
      <c r="C4" s="136"/>
      <c r="D4" s="137"/>
      <c r="E4" s="200"/>
      <c r="F4" s="201"/>
      <c r="G4" s="79"/>
      <c r="H4" s="80"/>
      <c r="I4" s="115">
        <f>IF(G4="","",IF(H4="","",IF(H4="普通课",IF(G4&lt;40,1,1+(G4-40)*0.01),IF(G4&lt;30,1,1+(G4-30)*0.01))))</f>
      </c>
      <c r="J4" s="115">
        <f>IF(I4="","",IF(I4&gt;2,2,I4))</f>
      </c>
      <c r="K4" s="116"/>
      <c r="L4" s="117">
        <f>IF(K4="","",IF(K4="标准课",1,0.9))</f>
      </c>
      <c r="M4" s="118"/>
      <c r="N4" s="119">
        <f>IF(M4="双语",1.2,IF(M4="非双语",1,0))</f>
        <v>0</v>
      </c>
      <c r="O4" s="120">
        <f>IF(E4&lt;&gt;0,E4*J4*L4*N4,"")</f>
      </c>
      <c r="P4" s="121"/>
    </row>
    <row r="5" spans="1:16" ht="16.5" customHeight="1">
      <c r="A5" s="146"/>
      <c r="B5" s="81"/>
      <c r="C5" s="136"/>
      <c r="D5" s="137"/>
      <c r="E5" s="200"/>
      <c r="F5" s="201"/>
      <c r="G5" s="82"/>
      <c r="H5" s="80"/>
      <c r="I5" s="115">
        <f aca="true" t="shared" si="0" ref="I5:I23">IF(G5="","",IF(H5="","",IF(H5="普通课",IF(G5&lt;40,1,1+(G5-40)*0.01),IF(G5&lt;30,1,1+(G5-30)*0.01))))</f>
      </c>
      <c r="J5" s="115">
        <f aca="true" t="shared" si="1" ref="J5:J23">IF(I5="","",IF(I5&gt;2,2,I5))</f>
      </c>
      <c r="K5" s="122"/>
      <c r="L5" s="117">
        <f aca="true" t="shared" si="2" ref="L5:L23">IF(K5="","",IF(K5="标准课",1,0.9))</f>
      </c>
      <c r="M5" s="118"/>
      <c r="N5" s="119">
        <f aca="true" t="shared" si="3" ref="N5:N23">IF(M5="双语",1.2,IF(M5="非双语",1,0))</f>
        <v>0</v>
      </c>
      <c r="O5" s="120">
        <f aca="true" t="shared" si="4" ref="O5:O23">IF(E5&lt;&gt;0,E5*J5*L5*N5,"")</f>
      </c>
      <c r="P5" s="121"/>
    </row>
    <row r="6" spans="1:16" ht="16.5" customHeight="1">
      <c r="A6" s="146"/>
      <c r="B6" s="81"/>
      <c r="C6" s="75"/>
      <c r="D6" s="132"/>
      <c r="E6" s="200"/>
      <c r="F6" s="201"/>
      <c r="G6" s="82"/>
      <c r="H6" s="80"/>
      <c r="I6" s="115">
        <f t="shared" si="0"/>
      </c>
      <c r="J6" s="115">
        <f t="shared" si="1"/>
      </c>
      <c r="K6" s="116"/>
      <c r="L6" s="117">
        <f t="shared" si="2"/>
      </c>
      <c r="M6" s="118"/>
      <c r="N6" s="119">
        <f t="shared" si="3"/>
        <v>0</v>
      </c>
      <c r="O6" s="120">
        <f t="shared" si="4"/>
      </c>
      <c r="P6" s="121"/>
    </row>
    <row r="7" spans="1:16" ht="16.5" customHeight="1">
      <c r="A7" s="146"/>
      <c r="B7" s="81"/>
      <c r="C7" s="75"/>
      <c r="D7" s="132"/>
      <c r="E7" s="200"/>
      <c r="F7" s="201"/>
      <c r="G7" s="82"/>
      <c r="H7" s="80"/>
      <c r="I7" s="115">
        <f t="shared" si="0"/>
      </c>
      <c r="J7" s="115">
        <f t="shared" si="1"/>
      </c>
      <c r="K7" s="116"/>
      <c r="L7" s="117">
        <f t="shared" si="2"/>
      </c>
      <c r="M7" s="118"/>
      <c r="N7" s="119">
        <f t="shared" si="3"/>
        <v>0</v>
      </c>
      <c r="O7" s="120">
        <f t="shared" si="4"/>
      </c>
      <c r="P7" s="121"/>
    </row>
    <row r="8" spans="1:16" ht="16.5" customHeight="1">
      <c r="A8" s="146"/>
      <c r="B8" s="81"/>
      <c r="C8" s="138"/>
      <c r="D8" s="137"/>
      <c r="E8" s="200"/>
      <c r="F8" s="201"/>
      <c r="G8" s="82"/>
      <c r="H8" s="80"/>
      <c r="I8" s="115">
        <f t="shared" si="0"/>
      </c>
      <c r="J8" s="115">
        <f t="shared" si="1"/>
      </c>
      <c r="K8" s="116"/>
      <c r="L8" s="117">
        <f t="shared" si="2"/>
      </c>
      <c r="M8" s="118"/>
      <c r="N8" s="119">
        <f t="shared" si="3"/>
        <v>0</v>
      </c>
      <c r="O8" s="120">
        <f t="shared" si="4"/>
      </c>
      <c r="P8" s="121"/>
    </row>
    <row r="9" spans="1:16" ht="16.5" customHeight="1">
      <c r="A9" s="146"/>
      <c r="B9" s="81"/>
      <c r="C9" s="138"/>
      <c r="D9" s="137"/>
      <c r="E9" s="200"/>
      <c r="F9" s="201"/>
      <c r="G9" s="82"/>
      <c r="H9" s="80"/>
      <c r="I9" s="115">
        <f t="shared" si="0"/>
      </c>
      <c r="J9" s="115">
        <f t="shared" si="1"/>
      </c>
      <c r="K9" s="116"/>
      <c r="L9" s="117">
        <f t="shared" si="2"/>
      </c>
      <c r="M9" s="118"/>
      <c r="N9" s="119">
        <f t="shared" si="3"/>
        <v>0</v>
      </c>
      <c r="O9" s="120">
        <f t="shared" si="4"/>
      </c>
      <c r="P9" s="121"/>
    </row>
    <row r="10" spans="1:16" ht="16.5" customHeight="1">
      <c r="A10" s="146"/>
      <c r="B10" s="81"/>
      <c r="C10" s="139"/>
      <c r="D10" s="137"/>
      <c r="E10" s="200"/>
      <c r="F10" s="201"/>
      <c r="G10" s="82"/>
      <c r="H10" s="80"/>
      <c r="I10" s="115">
        <f t="shared" si="0"/>
      </c>
      <c r="J10" s="115">
        <f t="shared" si="1"/>
      </c>
      <c r="K10" s="116"/>
      <c r="L10" s="117">
        <f t="shared" si="2"/>
      </c>
      <c r="M10" s="118"/>
      <c r="N10" s="119">
        <f t="shared" si="3"/>
        <v>0</v>
      </c>
      <c r="O10" s="120">
        <f t="shared" si="4"/>
      </c>
      <c r="P10" s="121"/>
    </row>
    <row r="11" spans="1:16" ht="16.5" customHeight="1">
      <c r="A11" s="146"/>
      <c r="B11" s="81"/>
      <c r="C11" s="139"/>
      <c r="D11" s="137"/>
      <c r="E11" s="200"/>
      <c r="F11" s="201"/>
      <c r="G11" s="82"/>
      <c r="H11" s="80"/>
      <c r="I11" s="115">
        <f t="shared" si="0"/>
      </c>
      <c r="J11" s="115">
        <f t="shared" si="1"/>
      </c>
      <c r="K11" s="116"/>
      <c r="L11" s="117">
        <f t="shared" si="2"/>
      </c>
      <c r="M11" s="118"/>
      <c r="N11" s="119">
        <f t="shared" si="3"/>
        <v>0</v>
      </c>
      <c r="O11" s="120">
        <f t="shared" si="4"/>
      </c>
      <c r="P11" s="121"/>
    </row>
    <row r="12" spans="1:16" ht="16.5" customHeight="1">
      <c r="A12" s="146"/>
      <c r="B12" s="83"/>
      <c r="C12" s="84"/>
      <c r="D12" s="76"/>
      <c r="E12" s="200"/>
      <c r="F12" s="201"/>
      <c r="G12" s="82"/>
      <c r="H12" s="80"/>
      <c r="I12" s="115">
        <f t="shared" si="0"/>
      </c>
      <c r="J12" s="115">
        <f t="shared" si="1"/>
      </c>
      <c r="K12" s="116"/>
      <c r="L12" s="117">
        <f t="shared" si="2"/>
      </c>
      <c r="M12" s="118"/>
      <c r="N12" s="119">
        <f t="shared" si="3"/>
        <v>0</v>
      </c>
      <c r="O12" s="120">
        <f t="shared" si="4"/>
      </c>
      <c r="P12" s="121"/>
    </row>
    <row r="13" spans="1:16" ht="16.5" customHeight="1">
      <c r="A13" s="146"/>
      <c r="B13" s="83"/>
      <c r="C13" s="84"/>
      <c r="D13" s="76"/>
      <c r="E13" s="200"/>
      <c r="F13" s="201"/>
      <c r="G13" s="82"/>
      <c r="H13" s="80"/>
      <c r="I13" s="115">
        <f t="shared" si="0"/>
      </c>
      <c r="J13" s="115">
        <f t="shared" si="1"/>
      </c>
      <c r="K13" s="116"/>
      <c r="L13" s="117">
        <f t="shared" si="2"/>
      </c>
      <c r="M13" s="118"/>
      <c r="N13" s="119">
        <f t="shared" si="3"/>
        <v>0</v>
      </c>
      <c r="O13" s="120">
        <f t="shared" si="4"/>
      </c>
      <c r="P13" s="121"/>
    </row>
    <row r="14" spans="1:16" ht="16.5" customHeight="1">
      <c r="A14" s="146"/>
      <c r="B14" s="83"/>
      <c r="C14" s="84"/>
      <c r="D14" s="76"/>
      <c r="E14" s="200"/>
      <c r="F14" s="201"/>
      <c r="G14" s="82"/>
      <c r="H14" s="80"/>
      <c r="I14" s="115">
        <f t="shared" si="0"/>
      </c>
      <c r="J14" s="115">
        <f t="shared" si="1"/>
      </c>
      <c r="K14" s="116"/>
      <c r="L14" s="117">
        <f t="shared" si="2"/>
      </c>
      <c r="M14" s="118"/>
      <c r="N14" s="119">
        <f t="shared" si="3"/>
        <v>0</v>
      </c>
      <c r="O14" s="120">
        <f t="shared" si="4"/>
      </c>
      <c r="P14" s="121"/>
    </row>
    <row r="15" spans="1:16" ht="16.5" customHeight="1">
      <c r="A15" s="146"/>
      <c r="B15" s="83"/>
      <c r="C15" s="84"/>
      <c r="D15" s="76"/>
      <c r="E15" s="200"/>
      <c r="F15" s="201"/>
      <c r="G15" s="82"/>
      <c r="H15" s="80"/>
      <c r="I15" s="115">
        <f t="shared" si="0"/>
      </c>
      <c r="J15" s="115">
        <f t="shared" si="1"/>
      </c>
      <c r="K15" s="116"/>
      <c r="L15" s="117">
        <f t="shared" si="2"/>
      </c>
      <c r="M15" s="118"/>
      <c r="N15" s="119">
        <f t="shared" si="3"/>
        <v>0</v>
      </c>
      <c r="O15" s="120">
        <f t="shared" si="4"/>
      </c>
      <c r="P15" s="121"/>
    </row>
    <row r="16" spans="1:16" ht="16.5" customHeight="1">
      <c r="A16" s="146"/>
      <c r="B16" s="83"/>
      <c r="C16" s="84"/>
      <c r="D16" s="76"/>
      <c r="E16" s="200"/>
      <c r="F16" s="201"/>
      <c r="G16" s="82"/>
      <c r="H16" s="80"/>
      <c r="I16" s="115">
        <f t="shared" si="0"/>
      </c>
      <c r="J16" s="115">
        <f t="shared" si="1"/>
      </c>
      <c r="K16" s="116"/>
      <c r="L16" s="117">
        <f t="shared" si="2"/>
      </c>
      <c r="M16" s="118"/>
      <c r="N16" s="119">
        <f t="shared" si="3"/>
        <v>0</v>
      </c>
      <c r="O16" s="120">
        <f t="shared" si="4"/>
      </c>
      <c r="P16" s="121"/>
    </row>
    <row r="17" spans="1:16" ht="16.5" customHeight="1">
      <c r="A17" s="146"/>
      <c r="B17" s="83"/>
      <c r="C17" s="84"/>
      <c r="D17" s="76"/>
      <c r="E17" s="200"/>
      <c r="F17" s="201"/>
      <c r="G17" s="82"/>
      <c r="H17" s="80"/>
      <c r="I17" s="115">
        <f t="shared" si="0"/>
      </c>
      <c r="J17" s="115">
        <f t="shared" si="1"/>
      </c>
      <c r="K17" s="116"/>
      <c r="L17" s="117">
        <f t="shared" si="2"/>
      </c>
      <c r="M17" s="118"/>
      <c r="N17" s="119">
        <f t="shared" si="3"/>
        <v>0</v>
      </c>
      <c r="O17" s="120">
        <f t="shared" si="4"/>
      </c>
      <c r="P17" s="121"/>
    </row>
    <row r="18" spans="1:16" ht="16.5" customHeight="1">
      <c r="A18" s="146"/>
      <c r="B18" s="83"/>
      <c r="C18" s="84"/>
      <c r="D18" s="76"/>
      <c r="E18" s="200"/>
      <c r="F18" s="201"/>
      <c r="G18" s="82"/>
      <c r="H18" s="80"/>
      <c r="I18" s="115">
        <f t="shared" si="0"/>
      </c>
      <c r="J18" s="115">
        <f t="shared" si="1"/>
      </c>
      <c r="K18" s="116"/>
      <c r="L18" s="117">
        <f t="shared" si="2"/>
      </c>
      <c r="M18" s="118"/>
      <c r="N18" s="119">
        <f t="shared" si="3"/>
        <v>0</v>
      </c>
      <c r="O18" s="120">
        <f t="shared" si="4"/>
      </c>
      <c r="P18" s="121"/>
    </row>
    <row r="19" spans="1:16" ht="16.5" customHeight="1">
      <c r="A19" s="146"/>
      <c r="B19" s="83"/>
      <c r="C19" s="84"/>
      <c r="D19" s="76"/>
      <c r="E19" s="200"/>
      <c r="F19" s="201"/>
      <c r="G19" s="82"/>
      <c r="H19" s="80"/>
      <c r="I19" s="115">
        <f t="shared" si="0"/>
      </c>
      <c r="J19" s="115">
        <f t="shared" si="1"/>
      </c>
      <c r="K19" s="116"/>
      <c r="L19" s="117">
        <f t="shared" si="2"/>
      </c>
      <c r="M19" s="118"/>
      <c r="N19" s="119">
        <f t="shared" si="3"/>
        <v>0</v>
      </c>
      <c r="O19" s="120">
        <f t="shared" si="4"/>
      </c>
      <c r="P19" s="121"/>
    </row>
    <row r="20" spans="1:16" ht="16.5" customHeight="1">
      <c r="A20" s="146"/>
      <c r="B20" s="83"/>
      <c r="C20" s="84"/>
      <c r="D20" s="76"/>
      <c r="E20" s="200"/>
      <c r="F20" s="201"/>
      <c r="G20" s="82"/>
      <c r="H20" s="80"/>
      <c r="I20" s="115">
        <f t="shared" si="0"/>
      </c>
      <c r="J20" s="115">
        <f t="shared" si="1"/>
      </c>
      <c r="K20" s="116"/>
      <c r="L20" s="117">
        <f t="shared" si="2"/>
      </c>
      <c r="M20" s="118"/>
      <c r="N20" s="119">
        <f t="shared" si="3"/>
        <v>0</v>
      </c>
      <c r="O20" s="120">
        <f t="shared" si="4"/>
      </c>
      <c r="P20" s="121"/>
    </row>
    <row r="21" spans="1:16" ht="16.5" customHeight="1">
      <c r="A21" s="147"/>
      <c r="B21" s="85"/>
      <c r="C21" s="86"/>
      <c r="D21" s="76"/>
      <c r="E21" s="77"/>
      <c r="F21" s="78"/>
      <c r="G21" s="82"/>
      <c r="H21" s="80"/>
      <c r="I21" s="115">
        <f t="shared" si="0"/>
      </c>
      <c r="J21" s="115">
        <f t="shared" si="1"/>
      </c>
      <c r="K21" s="116"/>
      <c r="L21" s="117"/>
      <c r="M21" s="118"/>
      <c r="N21" s="119">
        <f t="shared" si="3"/>
        <v>0</v>
      </c>
      <c r="O21" s="120">
        <f t="shared" si="4"/>
      </c>
      <c r="P21" s="121"/>
    </row>
    <row r="22" spans="1:16" ht="16.5" customHeight="1">
      <c r="A22" s="147"/>
      <c r="B22" s="85"/>
      <c r="C22" s="86"/>
      <c r="D22" s="76"/>
      <c r="E22" s="200"/>
      <c r="F22" s="201"/>
      <c r="G22" s="82"/>
      <c r="H22" s="80"/>
      <c r="I22" s="115">
        <f t="shared" si="0"/>
      </c>
      <c r="J22" s="115">
        <f t="shared" si="1"/>
      </c>
      <c r="K22" s="116"/>
      <c r="L22" s="117">
        <f t="shared" si="2"/>
      </c>
      <c r="M22" s="118"/>
      <c r="N22" s="119">
        <f t="shared" si="3"/>
        <v>0</v>
      </c>
      <c r="O22" s="120">
        <f t="shared" si="4"/>
      </c>
      <c r="P22" s="121"/>
    </row>
    <row r="23" spans="1:16" ht="16.5" customHeight="1">
      <c r="A23" s="148"/>
      <c r="B23" s="87"/>
      <c r="C23" s="88"/>
      <c r="D23" s="76"/>
      <c r="E23" s="200"/>
      <c r="F23" s="201"/>
      <c r="G23" s="89"/>
      <c r="H23" s="80"/>
      <c r="I23" s="115">
        <f t="shared" si="0"/>
      </c>
      <c r="J23" s="115">
        <f t="shared" si="1"/>
      </c>
      <c r="K23" s="116"/>
      <c r="L23" s="117">
        <f t="shared" si="2"/>
      </c>
      <c r="M23" s="118"/>
      <c r="N23" s="119">
        <f t="shared" si="3"/>
        <v>0</v>
      </c>
      <c r="O23" s="120">
        <f t="shared" si="4"/>
      </c>
      <c r="P23" s="121"/>
    </row>
    <row r="24" spans="1:16" ht="25.5" customHeight="1">
      <c r="A24" s="149" t="s">
        <v>21</v>
      </c>
      <c r="B24" s="90" t="s">
        <v>22</v>
      </c>
      <c r="C24" s="91" t="s">
        <v>23</v>
      </c>
      <c r="D24" s="92" t="s">
        <v>24</v>
      </c>
      <c r="E24" s="166" t="s">
        <v>25</v>
      </c>
      <c r="F24" s="166"/>
      <c r="G24" s="93" t="s">
        <v>26</v>
      </c>
      <c r="H24" s="152" t="s">
        <v>27</v>
      </c>
      <c r="I24" s="123" t="s">
        <v>28</v>
      </c>
      <c r="J24" s="167" t="s">
        <v>29</v>
      </c>
      <c r="K24" s="167"/>
      <c r="L24" s="124" t="s">
        <v>30</v>
      </c>
      <c r="M24" s="172" t="s">
        <v>31</v>
      </c>
      <c r="N24" s="173"/>
      <c r="O24" s="161" t="s">
        <v>32</v>
      </c>
      <c r="P24" s="140">
        <f>SUM(O4:O23)</f>
        <v>0</v>
      </c>
    </row>
    <row r="25" spans="1:16" ht="16.5" customHeight="1">
      <c r="A25" s="150"/>
      <c r="B25" s="94"/>
      <c r="C25" s="95"/>
      <c r="D25" s="96"/>
      <c r="E25" s="174">
        <f>C25+D25</f>
        <v>0</v>
      </c>
      <c r="F25" s="174"/>
      <c r="G25" s="97">
        <f>E25*1.5</f>
        <v>0</v>
      </c>
      <c r="H25" s="153"/>
      <c r="I25" s="125"/>
      <c r="J25" s="175"/>
      <c r="K25" s="176"/>
      <c r="L25" s="126">
        <f>I25+J25</f>
        <v>0</v>
      </c>
      <c r="M25" s="177">
        <f>L25/15</f>
        <v>0</v>
      </c>
      <c r="N25" s="178"/>
      <c r="O25" s="162"/>
      <c r="P25" s="141"/>
    </row>
    <row r="26" spans="1:16" ht="16.5" customHeight="1">
      <c r="A26" s="151"/>
      <c r="B26" s="98" t="s">
        <v>33</v>
      </c>
      <c r="C26" s="99" t="s">
        <v>34</v>
      </c>
      <c r="D26" s="100" t="s">
        <v>35</v>
      </c>
      <c r="E26" s="186" t="s">
        <v>36</v>
      </c>
      <c r="F26" s="186"/>
      <c r="G26" s="186"/>
      <c r="H26" s="186"/>
      <c r="I26" s="187" t="s">
        <v>37</v>
      </c>
      <c r="J26" s="188"/>
      <c r="K26" s="189" t="s">
        <v>38</v>
      </c>
      <c r="L26" s="190"/>
      <c r="M26" s="191" t="s">
        <v>39</v>
      </c>
      <c r="N26" s="192"/>
      <c r="O26" s="163" t="s">
        <v>40</v>
      </c>
      <c r="P26" s="142">
        <f>B25+G25+M25+B27+I27+K27+M27+J29+L29</f>
        <v>0</v>
      </c>
    </row>
    <row r="27" spans="1:16" ht="16.5" customHeight="1">
      <c r="A27" s="151"/>
      <c r="B27" s="101"/>
      <c r="C27" s="102"/>
      <c r="D27" s="103"/>
      <c r="E27" s="179"/>
      <c r="F27" s="179"/>
      <c r="G27" s="179"/>
      <c r="H27" s="179"/>
      <c r="I27" s="198">
        <f>C27*4+D27*2+E27*4</f>
        <v>0</v>
      </c>
      <c r="J27" s="199"/>
      <c r="K27" s="143"/>
      <c r="L27" s="144"/>
      <c r="M27" s="170"/>
      <c r="N27" s="171"/>
      <c r="O27" s="163"/>
      <c r="P27" s="142"/>
    </row>
    <row r="28" spans="1:16" ht="22.5" customHeight="1">
      <c r="A28" s="150"/>
      <c r="B28" s="104" t="s">
        <v>41</v>
      </c>
      <c r="C28" s="105" t="s">
        <v>42</v>
      </c>
      <c r="D28" s="105" t="s">
        <v>43</v>
      </c>
      <c r="E28" s="156" t="s">
        <v>44</v>
      </c>
      <c r="F28" s="156"/>
      <c r="G28" s="156"/>
      <c r="H28" s="106" t="s">
        <v>45</v>
      </c>
      <c r="I28" s="127" t="s">
        <v>46</v>
      </c>
      <c r="J28" s="193" t="s">
        <v>47</v>
      </c>
      <c r="K28" s="194"/>
      <c r="L28" s="128" t="s">
        <v>48</v>
      </c>
      <c r="M28" s="154" t="s">
        <v>49</v>
      </c>
      <c r="N28" s="159">
        <f>SUM(E4:F23)</f>
        <v>0</v>
      </c>
      <c r="O28" s="164" t="s">
        <v>50</v>
      </c>
      <c r="P28" s="157">
        <f>P24+P26+'实验课'!P32</f>
        <v>0</v>
      </c>
    </row>
    <row r="29" spans="1:16" ht="16.5" customHeight="1">
      <c r="A29" s="150"/>
      <c r="B29" s="107"/>
      <c r="C29" s="108"/>
      <c r="D29" s="109"/>
      <c r="E29" s="195"/>
      <c r="F29" s="195"/>
      <c r="G29" s="195"/>
      <c r="H29" s="108"/>
      <c r="I29" s="109"/>
      <c r="J29" s="196">
        <f>B29*2+C29*4+D29*3+E29*6+H29*0.5+I29</f>
        <v>0</v>
      </c>
      <c r="K29" s="197"/>
      <c r="L29" s="129"/>
      <c r="M29" s="155"/>
      <c r="N29" s="160"/>
      <c r="O29" s="165"/>
      <c r="P29" s="158"/>
    </row>
    <row r="30" spans="1:16" ht="12.75">
      <c r="A30" s="1" t="s">
        <v>51</v>
      </c>
      <c r="B30" s="25"/>
      <c r="C30" s="110" t="s">
        <v>52</v>
      </c>
      <c r="D30" s="168" t="s">
        <v>53</v>
      </c>
      <c r="E30" s="168"/>
      <c r="G30" s="111"/>
      <c r="H30" s="169" t="s">
        <v>54</v>
      </c>
      <c r="I30" s="169"/>
      <c r="J30" s="169"/>
      <c r="K30" s="169"/>
      <c r="L30" s="48"/>
      <c r="M30" s="180" t="s">
        <v>55</v>
      </c>
      <c r="N30" s="181"/>
      <c r="O30" s="182"/>
      <c r="P30" s="130">
        <f>N28+'实验课'!P31</f>
        <v>0</v>
      </c>
    </row>
    <row r="31" spans="1:16" s="1" customFormat="1" ht="15" customHeight="1">
      <c r="A31" s="1" t="s">
        <v>56</v>
      </c>
      <c r="D31" s="112" t="s">
        <v>57</v>
      </c>
      <c r="I31" s="1" t="s">
        <v>58</v>
      </c>
      <c r="M31" s="183" t="s">
        <v>59</v>
      </c>
      <c r="N31" s="184"/>
      <c r="O31" s="185"/>
      <c r="P31" s="131">
        <f>N28+P26+'实验课'!P31</f>
        <v>0</v>
      </c>
    </row>
    <row r="32" ht="14.25"/>
    <row r="33" ht="14.25">
      <c r="I33" s="4"/>
    </row>
  </sheetData>
  <sheetProtection password="964B" sheet="1" objects="1" scenarios="1"/>
  <mergeCells count="59">
    <mergeCell ref="E3:F3"/>
    <mergeCell ref="E4:F4"/>
    <mergeCell ref="E5:F5"/>
    <mergeCell ref="E6:F6"/>
    <mergeCell ref="A1:P1"/>
    <mergeCell ref="A2:B2"/>
    <mergeCell ref="E2:F2"/>
    <mergeCell ref="H2:I2"/>
    <mergeCell ref="K2:M2"/>
    <mergeCell ref="O2:P2"/>
    <mergeCell ref="E23:F23"/>
    <mergeCell ref="E7:F7"/>
    <mergeCell ref="E8:F8"/>
    <mergeCell ref="E9:F9"/>
    <mergeCell ref="E10:F10"/>
    <mergeCell ref="E11:F11"/>
    <mergeCell ref="E12:F12"/>
    <mergeCell ref="E13:F13"/>
    <mergeCell ref="E14:F14"/>
    <mergeCell ref="E29:G29"/>
    <mergeCell ref="J29:K29"/>
    <mergeCell ref="I27:J27"/>
    <mergeCell ref="E15:F15"/>
    <mergeCell ref="E16:F16"/>
    <mergeCell ref="E17:F17"/>
    <mergeCell ref="E18:F18"/>
    <mergeCell ref="E19:F19"/>
    <mergeCell ref="E20:F20"/>
    <mergeCell ref="E22:F22"/>
    <mergeCell ref="J25:K25"/>
    <mergeCell ref="M25:N25"/>
    <mergeCell ref="E27:H27"/>
    <mergeCell ref="M30:O30"/>
    <mergeCell ref="M31:O31"/>
    <mergeCell ref="E26:H26"/>
    <mergeCell ref="I26:J26"/>
    <mergeCell ref="K26:L26"/>
    <mergeCell ref="M26:N26"/>
    <mergeCell ref="J28:K28"/>
    <mergeCell ref="O24:O25"/>
    <mergeCell ref="O26:O27"/>
    <mergeCell ref="O28:O29"/>
    <mergeCell ref="E24:F24"/>
    <mergeCell ref="J24:K24"/>
    <mergeCell ref="D30:E30"/>
    <mergeCell ref="H30:K30"/>
    <mergeCell ref="M27:N27"/>
    <mergeCell ref="M24:N24"/>
    <mergeCell ref="E25:F25"/>
    <mergeCell ref="P24:P25"/>
    <mergeCell ref="P26:P27"/>
    <mergeCell ref="K27:L27"/>
    <mergeCell ref="A3:A23"/>
    <mergeCell ref="A24:A29"/>
    <mergeCell ref="H24:H25"/>
    <mergeCell ref="M28:M29"/>
    <mergeCell ref="E28:G28"/>
    <mergeCell ref="P28:P29"/>
    <mergeCell ref="N28:N29"/>
  </mergeCells>
  <dataValidations count="9">
    <dataValidation showInputMessage="1" showErrorMessage="1" errorTitle="提示" error="教务处提示:请选择本单元格右下角的下拉箭头，选择固定的输入值." sqref="I4:I23"/>
    <dataValidation allowBlank="1" showInputMessage="1" showErrorMessage="1" promptTitle="注意！" prompt="从下拉菜单选择！" errorTitle="错误提示!" error="教务处提示:请选择本单元格右下角的下拉箭头，选择固定的输入值." sqref="J2"/>
    <dataValidation type="list" showInputMessage="1" showErrorMessage="1" prompt="从下拉菜单选择" errorTitle="错误提示" error="教务处提示:请选择本单元格右下角的下拉箭头，选择固定的输入值." sqref="E2:F2">
      <formula1>"教授,副教授,讲师,助教,见习"</formula1>
    </dataValidation>
    <dataValidation type="list" allowBlank="1" showInputMessage="1" showErrorMessage="1" sqref="K4:K23">
      <formula1>"标准课,重复课"</formula1>
    </dataValidation>
    <dataValidation type="list" allowBlank="1" showInputMessage="1" showErrorMessage="1" sqref="H2">
      <formula1>"教学类,教辅类,管理类,管理岗选择教学类津贴"</formula1>
    </dataValidation>
    <dataValidation type="list" allowBlank="1" showInputMessage="1" showErrorMessage="1" promptTitle="注意！" prompt="从下拉菜单选择！" sqref="O2:P2">
      <formula1>"外国语学院,教育学院,文化传播学院,艺术学院,经济管理学院,会计学院,信息技术学院,社会与法学院,旅游学院,基础部,教务处,院办,组织部,宣传部,团委,人事处,学生处,招生就业处,督导办,科研处,学报编辑部,财务处,后勤处,工会,继续教育学院,网络中心,图书馆,基建处,科技产业处,国际交流合作处,保卫处,妇女研究所,国有资产处"</formula1>
    </dataValidation>
    <dataValidation type="list" allowBlank="1" showInputMessage="1" showErrorMessage="1" sqref="H4:H23">
      <formula1>"外语类艺术类的专业必修、选修课,普通课"</formula1>
    </dataValidation>
    <dataValidation type="list" allowBlank="1" showInputMessage="1" showErrorMessage="1" sqref="M4:M23">
      <formula1>"非双语,双语"</formula1>
    </dataValidation>
    <dataValidation type="list" allowBlank="1" showInputMessage="1" showErrorMessage="1" sqref="P4:P23">
      <formula1>"有,无"</formula1>
    </dataValidation>
  </dataValidations>
  <printOptions horizontalCentered="1"/>
  <pageMargins left="0.2361111111111111" right="0.2361111111111111" top="0.19652777777777777" bottom="0.19652777777777777" header="0.11805555555555555" footer="0.1180555555555555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zoomScale="120" zoomScaleNormal="120" zoomScalePageLayoutView="0" workbookViewId="0" topLeftCell="A31">
      <selection activeCell="K53" sqref="K53"/>
    </sheetView>
  </sheetViews>
  <sheetFormatPr defaultColWidth="8.875" defaultRowHeight="14.25"/>
  <cols>
    <col min="1" max="1" width="2.125" style="53" customWidth="1"/>
    <col min="2" max="2" width="14.125" style="53" customWidth="1"/>
    <col min="3" max="3" width="17.125" style="53" customWidth="1"/>
    <col min="4" max="5" width="10.625" style="53" customWidth="1"/>
    <col min="6" max="6" width="4.625" style="53" customWidth="1"/>
    <col min="7" max="8" width="4.50390625" style="53" customWidth="1"/>
    <col min="9" max="9" width="5.00390625" style="53" customWidth="1"/>
    <col min="10" max="10" width="4.625" style="53" customWidth="1"/>
    <col min="11" max="11" width="9.00390625" style="53" customWidth="1"/>
    <col min="12" max="12" width="7.375" style="53" customWidth="1"/>
    <col min="13" max="13" width="7.125" style="53" customWidth="1"/>
    <col min="14" max="14" width="6.125" style="53" customWidth="1"/>
    <col min="15" max="15" width="10.375" style="53" customWidth="1"/>
    <col min="16" max="16" width="10.875" style="53" customWidth="1"/>
    <col min="17" max="17" width="10.50390625" style="54" bestFit="1" customWidth="1"/>
    <col min="18" max="19" width="9.00390625" style="54" customWidth="1"/>
  </cols>
  <sheetData>
    <row r="1" spans="1:16" ht="21.75" customHeight="1">
      <c r="A1" s="274" t="s">
        <v>60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</row>
    <row r="2" spans="1:16" ht="14.25">
      <c r="A2" s="214" t="s">
        <v>0</v>
      </c>
      <c r="B2" s="214"/>
      <c r="C2" s="56"/>
      <c r="D2" s="55" t="s">
        <v>61</v>
      </c>
      <c r="E2" s="275"/>
      <c r="F2" s="276"/>
      <c r="G2" s="277"/>
      <c r="H2" s="55" t="s">
        <v>4</v>
      </c>
      <c r="I2" s="278"/>
      <c r="J2" s="279"/>
      <c r="K2" s="280"/>
      <c r="L2" s="249" t="s">
        <v>62</v>
      </c>
      <c r="M2" s="250"/>
      <c r="N2" s="250"/>
      <c r="O2" s="250"/>
      <c r="P2" s="251"/>
    </row>
    <row r="3" spans="1:16" ht="26.25" customHeight="1">
      <c r="A3" s="214" t="s">
        <v>63</v>
      </c>
      <c r="B3" s="55" t="s">
        <v>6</v>
      </c>
      <c r="C3" s="55" t="s">
        <v>7</v>
      </c>
      <c r="D3" s="55" t="s">
        <v>64</v>
      </c>
      <c r="E3" s="55" t="s">
        <v>65</v>
      </c>
      <c r="F3" s="55" t="s">
        <v>66</v>
      </c>
      <c r="G3" s="55" t="s">
        <v>67</v>
      </c>
      <c r="H3" s="55" t="s">
        <v>68</v>
      </c>
      <c r="I3" s="55" t="s">
        <v>69</v>
      </c>
      <c r="J3" s="60" t="s">
        <v>12</v>
      </c>
      <c r="K3" s="55" t="s">
        <v>70</v>
      </c>
      <c r="L3" s="55" t="s">
        <v>71</v>
      </c>
      <c r="M3" s="60" t="s">
        <v>72</v>
      </c>
      <c r="N3" s="55" t="s">
        <v>73</v>
      </c>
      <c r="O3" s="55" t="s">
        <v>74</v>
      </c>
      <c r="P3" s="55" t="s">
        <v>75</v>
      </c>
    </row>
    <row r="4" spans="1:16" ht="17.25" customHeight="1">
      <c r="A4" s="214"/>
      <c r="B4" s="15"/>
      <c r="C4" s="15"/>
      <c r="D4" s="15"/>
      <c r="E4" s="15"/>
      <c r="F4" s="15"/>
      <c r="G4" s="15"/>
      <c r="H4" s="15"/>
      <c r="I4" s="15"/>
      <c r="J4" s="55">
        <f aca="true" t="shared" si="0" ref="J4:J31">IF(F4&lt;40,1,1+(F4-40)*0.01)</f>
        <v>1</v>
      </c>
      <c r="K4" s="61" t="s">
        <v>76</v>
      </c>
      <c r="L4" s="62">
        <f aca="true" t="shared" si="1" ref="L4:L31">IF(K4="普通标准课",(G4*H4+I4)*J4*1,IF(K4="普通重复课",(G4*H4+I4)*J4*0.8,IF(K4="双语标准课",(G4*H4+I4)*J4*1.5,IF(K4="双语重复课",(G4*H4+I4)*J4*1.5*0.8,IF(K4="公共上机标准",(G4*H4+I4)*J4*1*0.7,IF(K4="公共上机重复",(G4*H4+I4)*J4*0.8*0.7,IF(K4="专业上机标准",(G4*H4+I4)*J4*1*0.8,IF(K4="专业上机重复",(G4*H4+I4)*J4*0.8*0.8))))))))</f>
        <v>0</v>
      </c>
      <c r="M4" s="63">
        <f aca="true" t="shared" si="2" ref="M4:M31">IF($E$2="教授--专职",30,IF($E$2="教授--双肩挑或兼职",24,IF($E$2="副教授--专职",28,IF($E$2="副教授--双肩挑或兼职",22.4,IF($E$2="讲师--专职",26,IF($E$2="讲师--双肩挑或兼职",20.8,IF($E$2="助教--专职",23,IF($E$2="助教--双肩挑或兼职",18.4,""))))))))&amp;IF($E$2="见习--专职",17,"")&amp;IF($E$2="见习--双肩挑或兼职",13.6,"")</f>
      </c>
      <c r="N4" s="63"/>
      <c r="O4" s="64" t="e">
        <f aca="true" t="shared" si="3" ref="O4:O31">IF(N4="国家",L4*(M4+10),IF(N4="院",L4*(M4+3),IF(N4="省",L4*(M4+5),L4*M4)))</f>
        <v>#VALUE!</v>
      </c>
      <c r="P4" s="65">
        <f aca="true" t="shared" si="4" ref="P4:P31">H4*G4+I4</f>
        <v>0</v>
      </c>
    </row>
    <row r="5" spans="1:16" ht="17.25" customHeight="1">
      <c r="A5" s="214"/>
      <c r="B5" s="15"/>
      <c r="C5" s="15"/>
      <c r="D5" s="15"/>
      <c r="E5" s="15"/>
      <c r="F5" s="15"/>
      <c r="G5" s="15"/>
      <c r="H5" s="15"/>
      <c r="I5" s="15"/>
      <c r="J5" s="55">
        <f t="shared" si="0"/>
        <v>1</v>
      </c>
      <c r="K5" s="61" t="s">
        <v>76</v>
      </c>
      <c r="L5" s="62">
        <f t="shared" si="1"/>
        <v>0</v>
      </c>
      <c r="M5" s="63">
        <f t="shared" si="2"/>
      </c>
      <c r="N5" s="63"/>
      <c r="O5" s="64" t="e">
        <f t="shared" si="3"/>
        <v>#VALUE!</v>
      </c>
      <c r="P5" s="65">
        <f t="shared" si="4"/>
        <v>0</v>
      </c>
    </row>
    <row r="6" spans="1:16" ht="17.25" customHeight="1">
      <c r="A6" s="214"/>
      <c r="B6" s="15"/>
      <c r="C6" s="15"/>
      <c r="D6" s="15"/>
      <c r="E6" s="15"/>
      <c r="F6" s="15"/>
      <c r="G6" s="15"/>
      <c r="H6" s="15"/>
      <c r="I6" s="15"/>
      <c r="J6" s="55">
        <f t="shared" si="0"/>
        <v>1</v>
      </c>
      <c r="K6" s="61" t="s">
        <v>76</v>
      </c>
      <c r="L6" s="62">
        <f t="shared" si="1"/>
        <v>0</v>
      </c>
      <c r="M6" s="63">
        <f t="shared" si="2"/>
      </c>
      <c r="N6" s="63"/>
      <c r="O6" s="64" t="e">
        <f t="shared" si="3"/>
        <v>#VALUE!</v>
      </c>
      <c r="P6" s="65">
        <f t="shared" si="4"/>
        <v>0</v>
      </c>
    </row>
    <row r="7" spans="1:16" ht="17.25" customHeight="1">
      <c r="A7" s="214"/>
      <c r="B7" s="15"/>
      <c r="C7" s="15"/>
      <c r="D7" s="15"/>
      <c r="E7" s="15"/>
      <c r="F7" s="15"/>
      <c r="G7" s="15"/>
      <c r="H7" s="15"/>
      <c r="I7" s="15"/>
      <c r="J7" s="55">
        <f t="shared" si="0"/>
        <v>1</v>
      </c>
      <c r="K7" s="61" t="s">
        <v>76</v>
      </c>
      <c r="L7" s="62">
        <f t="shared" si="1"/>
        <v>0</v>
      </c>
      <c r="M7" s="63">
        <f t="shared" si="2"/>
      </c>
      <c r="N7" s="63"/>
      <c r="O7" s="64" t="e">
        <f t="shared" si="3"/>
        <v>#VALUE!</v>
      </c>
      <c r="P7" s="65">
        <f t="shared" si="4"/>
        <v>0</v>
      </c>
    </row>
    <row r="8" spans="1:16" ht="17.25" customHeight="1">
      <c r="A8" s="214"/>
      <c r="B8" s="15"/>
      <c r="C8" s="15"/>
      <c r="D8" s="15"/>
      <c r="E8" s="15"/>
      <c r="F8" s="15"/>
      <c r="G8" s="15"/>
      <c r="H8" s="15"/>
      <c r="I8" s="15"/>
      <c r="J8" s="55">
        <f t="shared" si="0"/>
        <v>1</v>
      </c>
      <c r="K8" s="61" t="s">
        <v>76</v>
      </c>
      <c r="L8" s="62">
        <f t="shared" si="1"/>
        <v>0</v>
      </c>
      <c r="M8" s="63">
        <f t="shared" si="2"/>
      </c>
      <c r="N8" s="63"/>
      <c r="O8" s="64" t="e">
        <f t="shared" si="3"/>
        <v>#VALUE!</v>
      </c>
      <c r="P8" s="65">
        <f t="shared" si="4"/>
        <v>0</v>
      </c>
    </row>
    <row r="9" spans="1:16" ht="17.25" customHeight="1">
      <c r="A9" s="214"/>
      <c r="B9" s="15"/>
      <c r="C9" s="15"/>
      <c r="D9" s="15"/>
      <c r="E9" s="15"/>
      <c r="F9" s="15"/>
      <c r="G9" s="15"/>
      <c r="H9" s="15"/>
      <c r="I9" s="15"/>
      <c r="J9" s="55">
        <f t="shared" si="0"/>
        <v>1</v>
      </c>
      <c r="K9" s="61" t="s">
        <v>76</v>
      </c>
      <c r="L9" s="62">
        <f t="shared" si="1"/>
        <v>0</v>
      </c>
      <c r="M9" s="63">
        <f t="shared" si="2"/>
      </c>
      <c r="N9" s="63"/>
      <c r="O9" s="64" t="e">
        <f t="shared" si="3"/>
        <v>#VALUE!</v>
      </c>
      <c r="P9" s="65">
        <f t="shared" si="4"/>
        <v>0</v>
      </c>
    </row>
    <row r="10" spans="1:16" ht="17.25" customHeight="1">
      <c r="A10" s="214"/>
      <c r="B10" s="15"/>
      <c r="C10" s="15"/>
      <c r="D10" s="15"/>
      <c r="E10" s="15"/>
      <c r="F10" s="15"/>
      <c r="G10" s="15"/>
      <c r="H10" s="15"/>
      <c r="I10" s="15"/>
      <c r="J10" s="55">
        <f t="shared" si="0"/>
        <v>1</v>
      </c>
      <c r="K10" s="61" t="s">
        <v>76</v>
      </c>
      <c r="L10" s="62">
        <f t="shared" si="1"/>
        <v>0</v>
      </c>
      <c r="M10" s="63">
        <f t="shared" si="2"/>
      </c>
      <c r="N10" s="63"/>
      <c r="O10" s="64" t="e">
        <f t="shared" si="3"/>
        <v>#VALUE!</v>
      </c>
      <c r="P10" s="65">
        <f t="shared" si="4"/>
        <v>0</v>
      </c>
    </row>
    <row r="11" spans="1:16" ht="17.25" customHeight="1">
      <c r="A11" s="214"/>
      <c r="B11" s="15"/>
      <c r="C11" s="15"/>
      <c r="D11" s="15"/>
      <c r="E11" s="15"/>
      <c r="F11" s="15"/>
      <c r="G11" s="15"/>
      <c r="H11" s="15"/>
      <c r="I11" s="15"/>
      <c r="J11" s="55">
        <f t="shared" si="0"/>
        <v>1</v>
      </c>
      <c r="K11" s="61" t="s">
        <v>76</v>
      </c>
      <c r="L11" s="62">
        <f t="shared" si="1"/>
        <v>0</v>
      </c>
      <c r="M11" s="63">
        <f t="shared" si="2"/>
      </c>
      <c r="N11" s="63"/>
      <c r="O11" s="64" t="e">
        <f t="shared" si="3"/>
        <v>#VALUE!</v>
      </c>
      <c r="P11" s="65">
        <f t="shared" si="4"/>
        <v>0</v>
      </c>
    </row>
    <row r="12" spans="1:16" ht="17.25" customHeight="1">
      <c r="A12" s="214"/>
      <c r="B12" s="15"/>
      <c r="C12" s="15"/>
      <c r="D12" s="15"/>
      <c r="E12" s="15"/>
      <c r="F12" s="15"/>
      <c r="G12" s="15"/>
      <c r="H12" s="15"/>
      <c r="I12" s="15"/>
      <c r="J12" s="55">
        <f t="shared" si="0"/>
        <v>1</v>
      </c>
      <c r="K12" s="61" t="s">
        <v>76</v>
      </c>
      <c r="L12" s="62">
        <f t="shared" si="1"/>
        <v>0</v>
      </c>
      <c r="M12" s="63">
        <f t="shared" si="2"/>
      </c>
      <c r="N12" s="63"/>
      <c r="O12" s="64" t="e">
        <f t="shared" si="3"/>
        <v>#VALUE!</v>
      </c>
      <c r="P12" s="65">
        <f t="shared" si="4"/>
        <v>0</v>
      </c>
    </row>
    <row r="13" spans="1:16" ht="17.25" customHeight="1">
      <c r="A13" s="214"/>
      <c r="B13" s="15"/>
      <c r="C13" s="15"/>
      <c r="D13" s="15"/>
      <c r="E13" s="15"/>
      <c r="F13" s="15"/>
      <c r="G13" s="15"/>
      <c r="H13" s="15"/>
      <c r="I13" s="15"/>
      <c r="J13" s="55">
        <f t="shared" si="0"/>
        <v>1</v>
      </c>
      <c r="K13" s="61" t="s">
        <v>76</v>
      </c>
      <c r="L13" s="62">
        <f t="shared" si="1"/>
        <v>0</v>
      </c>
      <c r="M13" s="63">
        <f t="shared" si="2"/>
      </c>
      <c r="N13" s="63"/>
      <c r="O13" s="64" t="e">
        <f t="shared" si="3"/>
        <v>#VALUE!</v>
      </c>
      <c r="P13" s="65">
        <f t="shared" si="4"/>
        <v>0</v>
      </c>
    </row>
    <row r="14" spans="1:16" ht="17.25" customHeight="1">
      <c r="A14" s="214"/>
      <c r="B14" s="15"/>
      <c r="C14" s="15"/>
      <c r="D14" s="15"/>
      <c r="E14" s="15"/>
      <c r="F14" s="15"/>
      <c r="G14" s="15"/>
      <c r="H14" s="15"/>
      <c r="I14" s="15"/>
      <c r="J14" s="55">
        <f t="shared" si="0"/>
        <v>1</v>
      </c>
      <c r="K14" s="61" t="s">
        <v>76</v>
      </c>
      <c r="L14" s="62">
        <f t="shared" si="1"/>
        <v>0</v>
      </c>
      <c r="M14" s="63">
        <f t="shared" si="2"/>
      </c>
      <c r="N14" s="63"/>
      <c r="O14" s="64" t="e">
        <f t="shared" si="3"/>
        <v>#VALUE!</v>
      </c>
      <c r="P14" s="65">
        <f t="shared" si="4"/>
        <v>0</v>
      </c>
    </row>
    <row r="15" spans="1:16" ht="17.25" customHeight="1">
      <c r="A15" s="57"/>
      <c r="B15" s="15"/>
      <c r="C15" s="15"/>
      <c r="D15" s="15"/>
      <c r="E15" s="15"/>
      <c r="F15" s="15"/>
      <c r="G15" s="15"/>
      <c r="H15" s="15"/>
      <c r="I15" s="15"/>
      <c r="J15" s="55">
        <f t="shared" si="0"/>
        <v>1</v>
      </c>
      <c r="K15" s="61" t="s">
        <v>76</v>
      </c>
      <c r="L15" s="62">
        <f t="shared" si="1"/>
        <v>0</v>
      </c>
      <c r="M15" s="63">
        <f t="shared" si="2"/>
      </c>
      <c r="N15" s="63"/>
      <c r="O15" s="64" t="e">
        <f t="shared" si="3"/>
        <v>#VALUE!</v>
      </c>
      <c r="P15" s="65">
        <f t="shared" si="4"/>
        <v>0</v>
      </c>
    </row>
    <row r="16" spans="1:16" ht="17.25" customHeight="1">
      <c r="A16" s="57"/>
      <c r="B16" s="15"/>
      <c r="C16" s="15"/>
      <c r="D16" s="15"/>
      <c r="E16" s="15"/>
      <c r="F16" s="15"/>
      <c r="G16" s="15"/>
      <c r="H16" s="15"/>
      <c r="I16" s="15"/>
      <c r="J16" s="55">
        <f t="shared" si="0"/>
        <v>1</v>
      </c>
      <c r="K16" s="61" t="s">
        <v>76</v>
      </c>
      <c r="L16" s="62">
        <f t="shared" si="1"/>
        <v>0</v>
      </c>
      <c r="M16" s="63">
        <f t="shared" si="2"/>
      </c>
      <c r="N16" s="63"/>
      <c r="O16" s="64" t="e">
        <f t="shared" si="3"/>
        <v>#VALUE!</v>
      </c>
      <c r="P16" s="65">
        <f t="shared" si="4"/>
        <v>0</v>
      </c>
    </row>
    <row r="17" spans="1:16" ht="17.25" customHeight="1">
      <c r="A17" s="57"/>
      <c r="B17" s="15"/>
      <c r="C17" s="15"/>
      <c r="D17" s="15"/>
      <c r="E17" s="15"/>
      <c r="F17" s="15"/>
      <c r="G17" s="15"/>
      <c r="H17" s="15"/>
      <c r="I17" s="15"/>
      <c r="J17" s="55">
        <f t="shared" si="0"/>
        <v>1</v>
      </c>
      <c r="K17" s="61" t="s">
        <v>76</v>
      </c>
      <c r="L17" s="62">
        <f t="shared" si="1"/>
        <v>0</v>
      </c>
      <c r="M17" s="63">
        <f t="shared" si="2"/>
      </c>
      <c r="N17" s="63"/>
      <c r="O17" s="64" t="e">
        <f t="shared" si="3"/>
        <v>#VALUE!</v>
      </c>
      <c r="P17" s="65">
        <f t="shared" si="4"/>
        <v>0</v>
      </c>
    </row>
    <row r="18" spans="1:16" ht="17.25" customHeight="1">
      <c r="A18" s="57"/>
      <c r="B18" s="15"/>
      <c r="C18" s="15"/>
      <c r="D18" s="15"/>
      <c r="E18" s="15"/>
      <c r="F18" s="15"/>
      <c r="G18" s="15"/>
      <c r="H18" s="15"/>
      <c r="I18" s="15"/>
      <c r="J18" s="55">
        <f t="shared" si="0"/>
        <v>1</v>
      </c>
      <c r="K18" s="61" t="s">
        <v>76</v>
      </c>
      <c r="L18" s="62">
        <f t="shared" si="1"/>
        <v>0</v>
      </c>
      <c r="M18" s="63">
        <f t="shared" si="2"/>
      </c>
      <c r="N18" s="63"/>
      <c r="O18" s="64" t="e">
        <f t="shared" si="3"/>
        <v>#VALUE!</v>
      </c>
      <c r="P18" s="65">
        <f t="shared" si="4"/>
        <v>0</v>
      </c>
    </row>
    <row r="19" spans="1:16" ht="17.25" customHeight="1">
      <c r="A19" s="57"/>
      <c r="B19" s="15"/>
      <c r="C19" s="15"/>
      <c r="D19" s="15"/>
      <c r="E19" s="15"/>
      <c r="F19" s="15"/>
      <c r="G19" s="15"/>
      <c r="H19" s="15"/>
      <c r="I19" s="15"/>
      <c r="J19" s="55">
        <f t="shared" si="0"/>
        <v>1</v>
      </c>
      <c r="K19" s="61" t="s">
        <v>76</v>
      </c>
      <c r="L19" s="62">
        <f t="shared" si="1"/>
        <v>0</v>
      </c>
      <c r="M19" s="63">
        <f t="shared" si="2"/>
      </c>
      <c r="N19" s="63"/>
      <c r="O19" s="64" t="e">
        <f t="shared" si="3"/>
        <v>#VALUE!</v>
      </c>
      <c r="P19" s="65">
        <f t="shared" si="4"/>
        <v>0</v>
      </c>
    </row>
    <row r="20" spans="1:16" ht="17.25" customHeight="1">
      <c r="A20" s="57"/>
      <c r="B20" s="15"/>
      <c r="C20" s="15"/>
      <c r="D20" s="15"/>
      <c r="E20" s="15"/>
      <c r="F20" s="15"/>
      <c r="G20" s="15"/>
      <c r="H20" s="15"/>
      <c r="I20" s="15"/>
      <c r="J20" s="55">
        <f t="shared" si="0"/>
        <v>1</v>
      </c>
      <c r="K20" s="61" t="s">
        <v>76</v>
      </c>
      <c r="L20" s="62">
        <f t="shared" si="1"/>
        <v>0</v>
      </c>
      <c r="M20" s="63">
        <f t="shared" si="2"/>
      </c>
      <c r="N20" s="63"/>
      <c r="O20" s="64" t="e">
        <f t="shared" si="3"/>
        <v>#VALUE!</v>
      </c>
      <c r="P20" s="65">
        <f t="shared" si="4"/>
        <v>0</v>
      </c>
    </row>
    <row r="21" spans="1:16" ht="17.25" customHeight="1">
      <c r="A21" s="57"/>
      <c r="B21" s="15"/>
      <c r="C21" s="15"/>
      <c r="D21" s="15"/>
      <c r="E21" s="15"/>
      <c r="F21" s="15"/>
      <c r="G21" s="15"/>
      <c r="H21" s="15"/>
      <c r="I21" s="15"/>
      <c r="J21" s="55">
        <f t="shared" si="0"/>
        <v>1</v>
      </c>
      <c r="K21" s="61" t="s">
        <v>76</v>
      </c>
      <c r="L21" s="62">
        <f t="shared" si="1"/>
        <v>0</v>
      </c>
      <c r="M21" s="63">
        <f t="shared" si="2"/>
      </c>
      <c r="N21" s="63"/>
      <c r="O21" s="64" t="e">
        <f t="shared" si="3"/>
        <v>#VALUE!</v>
      </c>
      <c r="P21" s="65">
        <f t="shared" si="4"/>
        <v>0</v>
      </c>
    </row>
    <row r="22" spans="1:16" ht="17.25" customHeight="1">
      <c r="A22" s="57"/>
      <c r="B22" s="15"/>
      <c r="C22" s="15"/>
      <c r="D22" s="15"/>
      <c r="E22" s="15"/>
      <c r="F22" s="15"/>
      <c r="G22" s="15"/>
      <c r="H22" s="15"/>
      <c r="I22" s="15"/>
      <c r="J22" s="55">
        <f t="shared" si="0"/>
        <v>1</v>
      </c>
      <c r="K22" s="61" t="s">
        <v>76</v>
      </c>
      <c r="L22" s="62">
        <f t="shared" si="1"/>
        <v>0</v>
      </c>
      <c r="M22" s="63">
        <f t="shared" si="2"/>
      </c>
      <c r="N22" s="63"/>
      <c r="O22" s="64" t="e">
        <f t="shared" si="3"/>
        <v>#VALUE!</v>
      </c>
      <c r="P22" s="65">
        <f t="shared" si="4"/>
        <v>0</v>
      </c>
    </row>
    <row r="23" spans="1:16" ht="17.25" customHeight="1">
      <c r="A23" s="57"/>
      <c r="B23" s="15"/>
      <c r="C23" s="15"/>
      <c r="D23" s="15"/>
      <c r="E23" s="15"/>
      <c r="F23" s="15"/>
      <c r="G23" s="15"/>
      <c r="H23" s="15"/>
      <c r="I23" s="15"/>
      <c r="J23" s="55">
        <f t="shared" si="0"/>
        <v>1</v>
      </c>
      <c r="K23" s="61" t="s">
        <v>76</v>
      </c>
      <c r="L23" s="62">
        <f t="shared" si="1"/>
        <v>0</v>
      </c>
      <c r="M23" s="63">
        <f t="shared" si="2"/>
      </c>
      <c r="N23" s="63"/>
      <c r="O23" s="64" t="e">
        <f t="shared" si="3"/>
        <v>#VALUE!</v>
      </c>
      <c r="P23" s="65">
        <f t="shared" si="4"/>
        <v>0</v>
      </c>
    </row>
    <row r="24" spans="1:16" ht="17.25" customHeight="1">
      <c r="A24" s="57"/>
      <c r="B24" s="15"/>
      <c r="C24" s="15"/>
      <c r="D24" s="15"/>
      <c r="E24" s="15"/>
      <c r="F24" s="15"/>
      <c r="G24" s="15"/>
      <c r="H24" s="15"/>
      <c r="I24" s="15"/>
      <c r="J24" s="55">
        <f t="shared" si="0"/>
        <v>1</v>
      </c>
      <c r="K24" s="61" t="s">
        <v>76</v>
      </c>
      <c r="L24" s="62">
        <f t="shared" si="1"/>
        <v>0</v>
      </c>
      <c r="M24" s="63">
        <f t="shared" si="2"/>
      </c>
      <c r="N24" s="63"/>
      <c r="O24" s="64" t="e">
        <f t="shared" si="3"/>
        <v>#VALUE!</v>
      </c>
      <c r="P24" s="65">
        <f t="shared" si="4"/>
        <v>0</v>
      </c>
    </row>
    <row r="25" spans="1:16" ht="17.25" customHeight="1">
      <c r="A25" s="57"/>
      <c r="B25" s="15"/>
      <c r="C25" s="15"/>
      <c r="D25" s="15"/>
      <c r="E25" s="15"/>
      <c r="F25" s="15"/>
      <c r="G25" s="15"/>
      <c r="H25" s="15"/>
      <c r="I25" s="15"/>
      <c r="J25" s="55">
        <f t="shared" si="0"/>
        <v>1</v>
      </c>
      <c r="K25" s="61" t="s">
        <v>76</v>
      </c>
      <c r="L25" s="62">
        <f t="shared" si="1"/>
        <v>0</v>
      </c>
      <c r="M25" s="63">
        <f t="shared" si="2"/>
      </c>
      <c r="N25" s="63"/>
      <c r="O25" s="64" t="e">
        <f t="shared" si="3"/>
        <v>#VALUE!</v>
      </c>
      <c r="P25" s="65">
        <f t="shared" si="4"/>
        <v>0</v>
      </c>
    </row>
    <row r="26" spans="1:16" ht="17.25" customHeight="1">
      <c r="A26" s="57"/>
      <c r="B26" s="15"/>
      <c r="C26" s="15"/>
      <c r="D26" s="15"/>
      <c r="E26" s="15"/>
      <c r="F26" s="15"/>
      <c r="G26" s="15"/>
      <c r="H26" s="15"/>
      <c r="I26" s="15"/>
      <c r="J26" s="55">
        <f t="shared" si="0"/>
        <v>1</v>
      </c>
      <c r="K26" s="61" t="s">
        <v>76</v>
      </c>
      <c r="L26" s="62">
        <f t="shared" si="1"/>
        <v>0</v>
      </c>
      <c r="M26" s="63">
        <f t="shared" si="2"/>
      </c>
      <c r="N26" s="63"/>
      <c r="O26" s="64" t="e">
        <f t="shared" si="3"/>
        <v>#VALUE!</v>
      </c>
      <c r="P26" s="65">
        <f t="shared" si="4"/>
        <v>0</v>
      </c>
    </row>
    <row r="27" spans="1:16" ht="17.25" customHeight="1">
      <c r="A27" s="57"/>
      <c r="B27" s="15"/>
      <c r="C27" s="15"/>
      <c r="D27" s="15"/>
      <c r="E27" s="15"/>
      <c r="F27" s="15"/>
      <c r="G27" s="15"/>
      <c r="H27" s="15"/>
      <c r="I27" s="15"/>
      <c r="J27" s="55">
        <f t="shared" si="0"/>
        <v>1</v>
      </c>
      <c r="K27" s="61" t="s">
        <v>76</v>
      </c>
      <c r="L27" s="62">
        <f t="shared" si="1"/>
        <v>0</v>
      </c>
      <c r="M27" s="63">
        <f t="shared" si="2"/>
      </c>
      <c r="N27" s="63"/>
      <c r="O27" s="64" t="e">
        <f t="shared" si="3"/>
        <v>#VALUE!</v>
      </c>
      <c r="P27" s="65">
        <f t="shared" si="4"/>
        <v>0</v>
      </c>
    </row>
    <row r="28" spans="1:16" ht="17.25" customHeight="1">
      <c r="A28" s="57"/>
      <c r="B28" s="15"/>
      <c r="C28" s="15"/>
      <c r="D28" s="15"/>
      <c r="E28" s="15"/>
      <c r="F28" s="15"/>
      <c r="G28" s="15"/>
      <c r="H28" s="15"/>
      <c r="I28" s="15"/>
      <c r="J28" s="55">
        <f t="shared" si="0"/>
        <v>1</v>
      </c>
      <c r="K28" s="61" t="s">
        <v>76</v>
      </c>
      <c r="L28" s="62">
        <f t="shared" si="1"/>
        <v>0</v>
      </c>
      <c r="M28" s="63">
        <f t="shared" si="2"/>
      </c>
      <c r="N28" s="63"/>
      <c r="O28" s="64" t="e">
        <f t="shared" si="3"/>
        <v>#VALUE!</v>
      </c>
      <c r="P28" s="65">
        <f t="shared" si="4"/>
        <v>0</v>
      </c>
    </row>
    <row r="29" spans="1:16" ht="17.25" customHeight="1">
      <c r="A29" s="57"/>
      <c r="B29" s="15"/>
      <c r="C29" s="15"/>
      <c r="D29" s="15"/>
      <c r="E29" s="15"/>
      <c r="F29" s="15"/>
      <c r="G29" s="15"/>
      <c r="H29" s="15"/>
      <c r="I29" s="15"/>
      <c r="J29" s="55">
        <f t="shared" si="0"/>
        <v>1</v>
      </c>
      <c r="K29" s="61" t="s">
        <v>76</v>
      </c>
      <c r="L29" s="62">
        <f t="shared" si="1"/>
        <v>0</v>
      </c>
      <c r="M29" s="63">
        <f t="shared" si="2"/>
      </c>
      <c r="N29" s="63"/>
      <c r="O29" s="64" t="e">
        <f t="shared" si="3"/>
        <v>#VALUE!</v>
      </c>
      <c r="P29" s="65">
        <f t="shared" si="4"/>
        <v>0</v>
      </c>
    </row>
    <row r="30" spans="1:16" ht="17.25" customHeight="1">
      <c r="A30" s="57"/>
      <c r="B30" s="15"/>
      <c r="C30" s="15"/>
      <c r="D30" s="15"/>
      <c r="E30" s="15"/>
      <c r="F30" s="15"/>
      <c r="G30" s="15"/>
      <c r="H30" s="15"/>
      <c r="I30" s="15"/>
      <c r="J30" s="55">
        <f t="shared" si="0"/>
        <v>1</v>
      </c>
      <c r="K30" s="61" t="s">
        <v>76</v>
      </c>
      <c r="L30" s="62">
        <f t="shared" si="1"/>
        <v>0</v>
      </c>
      <c r="M30" s="63">
        <f t="shared" si="2"/>
      </c>
      <c r="N30" s="63"/>
      <c r="O30" s="64" t="e">
        <f t="shared" si="3"/>
        <v>#VALUE!</v>
      </c>
      <c r="P30" s="65">
        <f t="shared" si="4"/>
        <v>0</v>
      </c>
    </row>
    <row r="31" spans="1:16" ht="17.25" customHeight="1">
      <c r="A31" s="57"/>
      <c r="B31" s="15"/>
      <c r="C31" s="15"/>
      <c r="D31" s="15"/>
      <c r="E31" s="15"/>
      <c r="F31" s="15"/>
      <c r="G31" s="15"/>
      <c r="H31" s="15"/>
      <c r="I31" s="15"/>
      <c r="J31" s="55">
        <f t="shared" si="0"/>
        <v>1</v>
      </c>
      <c r="K31" s="61" t="s">
        <v>76</v>
      </c>
      <c r="L31" s="62">
        <f t="shared" si="1"/>
        <v>0</v>
      </c>
      <c r="M31" s="63">
        <f t="shared" si="2"/>
      </c>
      <c r="N31" s="63"/>
      <c r="O31" s="64" t="e">
        <f t="shared" si="3"/>
        <v>#VALUE!</v>
      </c>
      <c r="P31" s="65">
        <f t="shared" si="4"/>
        <v>0</v>
      </c>
    </row>
    <row r="32" spans="1:16" ht="16.5" customHeight="1">
      <c r="A32" s="215" t="s">
        <v>21</v>
      </c>
      <c r="B32" s="214" t="s">
        <v>77</v>
      </c>
      <c r="C32" s="214"/>
      <c r="D32" s="214" t="s">
        <v>78</v>
      </c>
      <c r="E32" s="214"/>
      <c r="F32" s="214"/>
      <c r="G32" s="55" t="s">
        <v>79</v>
      </c>
      <c r="H32" s="214" t="s">
        <v>80</v>
      </c>
      <c r="I32" s="273"/>
      <c r="J32" s="273"/>
      <c r="K32" s="249" t="s">
        <v>81</v>
      </c>
      <c r="L32" s="251"/>
      <c r="M32" s="214" t="s">
        <v>82</v>
      </c>
      <c r="N32" s="214"/>
      <c r="O32" s="214"/>
      <c r="P32" s="214"/>
    </row>
    <row r="33" spans="1:16" ht="16.5" customHeight="1">
      <c r="A33" s="216"/>
      <c r="B33" s="233" t="s">
        <v>83</v>
      </c>
      <c r="C33" s="233"/>
      <c r="D33" s="232" t="s">
        <v>84</v>
      </c>
      <c r="E33" s="230"/>
      <c r="F33" s="231"/>
      <c r="G33" s="15"/>
      <c r="H33" s="214">
        <f>G33</f>
        <v>0</v>
      </c>
      <c r="I33" s="273"/>
      <c r="J33" s="273"/>
      <c r="K33" s="262">
        <f>G33*26</f>
        <v>0</v>
      </c>
      <c r="L33" s="263"/>
      <c r="M33" s="55" t="s">
        <v>1</v>
      </c>
      <c r="N33" s="55"/>
      <c r="O33" s="55" t="s">
        <v>85</v>
      </c>
      <c r="P33" s="55" t="s">
        <v>86</v>
      </c>
    </row>
    <row r="34" spans="1:16" ht="16.5" customHeight="1">
      <c r="A34" s="216"/>
      <c r="B34" s="233" t="s">
        <v>87</v>
      </c>
      <c r="C34" s="233"/>
      <c r="D34" s="234" t="s">
        <v>88</v>
      </c>
      <c r="E34" s="234"/>
      <c r="F34" s="234"/>
      <c r="G34" s="15"/>
      <c r="H34" s="214">
        <f>G34*4</f>
        <v>0</v>
      </c>
      <c r="I34" s="273"/>
      <c r="J34" s="273"/>
      <c r="K34" s="262" t="e">
        <f>H34*E43</f>
        <v>#VALUE!</v>
      </c>
      <c r="L34" s="263"/>
      <c r="M34" s="55" t="s">
        <v>89</v>
      </c>
      <c r="N34" s="55"/>
      <c r="O34" s="55" t="s">
        <v>90</v>
      </c>
      <c r="P34" s="55" t="s">
        <v>91</v>
      </c>
    </row>
    <row r="35" spans="1:16" ht="16.5" customHeight="1">
      <c r="A35" s="216"/>
      <c r="B35" s="233" t="s">
        <v>31</v>
      </c>
      <c r="C35" s="233"/>
      <c r="D35" s="233" t="s">
        <v>92</v>
      </c>
      <c r="E35" s="233"/>
      <c r="F35" s="233"/>
      <c r="G35" s="15"/>
      <c r="H35" s="214">
        <f>G35/15</f>
        <v>0</v>
      </c>
      <c r="I35" s="273"/>
      <c r="J35" s="273"/>
      <c r="K35" s="262" t="e">
        <f>H35*E43</f>
        <v>#VALUE!</v>
      </c>
      <c r="L35" s="263"/>
      <c r="M35" s="55" t="s">
        <v>93</v>
      </c>
      <c r="N35" s="55"/>
      <c r="O35" s="55" t="s">
        <v>94</v>
      </c>
      <c r="P35" s="55" t="s">
        <v>95</v>
      </c>
    </row>
    <row r="36" spans="1:16" ht="16.5" customHeight="1">
      <c r="A36" s="216"/>
      <c r="B36" s="233" t="s">
        <v>96</v>
      </c>
      <c r="C36" s="233"/>
      <c r="D36" s="233" t="s">
        <v>97</v>
      </c>
      <c r="E36" s="233"/>
      <c r="F36" s="233"/>
      <c r="G36" s="15"/>
      <c r="H36" s="214">
        <f>G36*2</f>
        <v>0</v>
      </c>
      <c r="I36" s="273"/>
      <c r="J36" s="273"/>
      <c r="K36" s="262" t="e">
        <f>H36*E43</f>
        <v>#VALUE!</v>
      </c>
      <c r="L36" s="263"/>
      <c r="M36" s="55" t="s">
        <v>98</v>
      </c>
      <c r="N36" s="55"/>
      <c r="O36" s="55" t="s">
        <v>99</v>
      </c>
      <c r="P36" s="55" t="s">
        <v>100</v>
      </c>
    </row>
    <row r="37" spans="1:16" ht="16.5" customHeight="1">
      <c r="A37" s="216"/>
      <c r="B37" s="233" t="s">
        <v>101</v>
      </c>
      <c r="C37" s="233"/>
      <c r="D37" s="234" t="s">
        <v>102</v>
      </c>
      <c r="E37" s="234"/>
      <c r="F37" s="234"/>
      <c r="G37" s="55">
        <v>0</v>
      </c>
      <c r="H37" s="214">
        <v>0</v>
      </c>
      <c r="I37" s="273"/>
      <c r="J37" s="273"/>
      <c r="K37" s="264">
        <v>0</v>
      </c>
      <c r="L37" s="265"/>
      <c r="M37" s="55" t="s">
        <v>103</v>
      </c>
      <c r="N37" s="55"/>
      <c r="O37" s="55" t="s">
        <v>104</v>
      </c>
      <c r="P37" s="55" t="s">
        <v>105</v>
      </c>
    </row>
    <row r="38" spans="1:16" ht="16.5" customHeight="1">
      <c r="A38" s="216"/>
      <c r="B38" s="233" t="s">
        <v>106</v>
      </c>
      <c r="C38" s="233"/>
      <c r="D38" s="233" t="s">
        <v>107</v>
      </c>
      <c r="E38" s="233"/>
      <c r="F38" s="233"/>
      <c r="G38" s="15">
        <v>0</v>
      </c>
      <c r="H38" s="214">
        <f>G38*5</f>
        <v>0</v>
      </c>
      <c r="I38" s="273"/>
      <c r="J38" s="273"/>
      <c r="K38" s="262" t="e">
        <f>H38*M4</f>
        <v>#VALUE!</v>
      </c>
      <c r="L38" s="263"/>
      <c r="M38" s="55" t="s">
        <v>108</v>
      </c>
      <c r="N38" s="55"/>
      <c r="O38" s="55" t="s">
        <v>109</v>
      </c>
      <c r="P38" s="55" t="s">
        <v>110</v>
      </c>
    </row>
    <row r="39" spans="1:16" ht="16.5" customHeight="1">
      <c r="A39" s="216"/>
      <c r="B39" s="233"/>
      <c r="C39" s="233"/>
      <c r="D39" s="233"/>
      <c r="E39" s="233"/>
      <c r="F39" s="233"/>
      <c r="G39" s="55">
        <v>0</v>
      </c>
      <c r="H39" s="214">
        <f>G39*5</f>
        <v>0</v>
      </c>
      <c r="I39" s="273"/>
      <c r="J39" s="273"/>
      <c r="K39" s="262" t="e">
        <f>H39*E43</f>
        <v>#VALUE!</v>
      </c>
      <c r="L39" s="263"/>
      <c r="M39" s="214" t="s">
        <v>111</v>
      </c>
      <c r="N39" s="214"/>
      <c r="O39" s="214"/>
      <c r="P39" s="62">
        <f>SUM(L4:L31)</f>
        <v>0</v>
      </c>
    </row>
    <row r="40" spans="1:17" ht="16.5" customHeight="1">
      <c r="A40" s="216"/>
      <c r="B40" s="232" t="s">
        <v>112</v>
      </c>
      <c r="C40" s="231"/>
      <c r="D40" s="266" t="s">
        <v>113</v>
      </c>
      <c r="E40" s="267"/>
      <c r="F40" s="268"/>
      <c r="G40" s="15"/>
      <c r="H40" s="249">
        <v>0</v>
      </c>
      <c r="I40" s="269"/>
      <c r="J40" s="270"/>
      <c r="K40" s="262">
        <f>G40*10</f>
        <v>0</v>
      </c>
      <c r="L40" s="271"/>
      <c r="M40" s="272" t="s">
        <v>114</v>
      </c>
      <c r="N40" s="272"/>
      <c r="O40" s="272"/>
      <c r="P40" s="66" t="e">
        <f>SUM(O4:O31)-L48*M4</f>
        <v>#VALUE!</v>
      </c>
      <c r="Q40" s="72"/>
    </row>
    <row r="41" spans="1:16" ht="16.5" customHeight="1">
      <c r="A41" s="216"/>
      <c r="B41" s="233" t="s">
        <v>115</v>
      </c>
      <c r="C41" s="233"/>
      <c r="D41" s="259" t="s">
        <v>116</v>
      </c>
      <c r="E41" s="259"/>
      <c r="F41" s="259"/>
      <c r="G41" s="55" t="s">
        <v>20</v>
      </c>
      <c r="H41" s="260"/>
      <c r="I41" s="261"/>
      <c r="J41" s="261"/>
      <c r="K41" s="264">
        <v>0</v>
      </c>
      <c r="L41" s="265"/>
      <c r="M41" s="214" t="s">
        <v>117</v>
      </c>
      <c r="N41" s="214"/>
      <c r="O41" s="214"/>
      <c r="P41" s="62">
        <f>SUM(H33:H42)</f>
        <v>0</v>
      </c>
    </row>
    <row r="42" spans="1:16" ht="16.5" customHeight="1">
      <c r="A42" s="216"/>
      <c r="B42" s="234" t="s">
        <v>118</v>
      </c>
      <c r="C42" s="233"/>
      <c r="D42" s="259" t="s">
        <v>116</v>
      </c>
      <c r="E42" s="259"/>
      <c r="F42" s="259"/>
      <c r="G42" s="55" t="s">
        <v>20</v>
      </c>
      <c r="H42" s="260"/>
      <c r="I42" s="261"/>
      <c r="J42" s="261"/>
      <c r="K42" s="262" t="e">
        <f>H42*M4</f>
        <v>#VALUE!</v>
      </c>
      <c r="L42" s="263"/>
      <c r="M42" s="214" t="s">
        <v>119</v>
      </c>
      <c r="N42" s="214"/>
      <c r="O42" s="214"/>
      <c r="P42" s="64" t="e">
        <f>SUM(K33:K42)</f>
        <v>#VALUE!</v>
      </c>
    </row>
    <row r="43" spans="1:16" ht="20.25" customHeight="1">
      <c r="A43" s="217" t="s">
        <v>120</v>
      </c>
      <c r="B43" s="229" t="s">
        <v>121</v>
      </c>
      <c r="C43" s="230"/>
      <c r="D43" s="231"/>
      <c r="E43" s="232">
        <f>IF($E$2="教授--专职",30,IF($E$2="教授--双肩挑或兼职",30,IF($E$2="副教授--专职",28,IF($E$2="副教授--双肩挑或兼职",28,IF($E$2="讲师--专职",26,IF($E$2="讲师--双肩挑或兼职",26,IF($E$2="助教--专职",23,IF($E$2="助教--双肩挑或兼职",23,""))))))))&amp;IF($E$2="见习--专职",17,"")&amp;IF($E$2="见习--双肩挑或兼职",17,"")</f>
      </c>
      <c r="F43" s="231"/>
      <c r="G43" s="241" t="s">
        <v>122</v>
      </c>
      <c r="H43" s="238"/>
      <c r="I43" s="238"/>
      <c r="J43" s="238"/>
      <c r="K43" s="242"/>
      <c r="L43" s="255" t="s">
        <v>123</v>
      </c>
      <c r="M43" s="256"/>
      <c r="N43" s="256"/>
      <c r="O43" s="256"/>
      <c r="P43" s="67" t="e">
        <f>P39-L48+P41</f>
        <v>#VALUE!</v>
      </c>
    </row>
    <row r="44" spans="1:16" ht="18.75" customHeight="1">
      <c r="A44" s="218"/>
      <c r="B44" s="220" t="s">
        <v>124</v>
      </c>
      <c r="C44" s="221"/>
      <c r="D44" s="221"/>
      <c r="E44" s="221"/>
      <c r="F44" s="222"/>
      <c r="G44" s="243"/>
      <c r="H44" s="244"/>
      <c r="I44" s="244"/>
      <c r="J44" s="244"/>
      <c r="K44" s="245"/>
      <c r="L44" s="257" t="s">
        <v>125</v>
      </c>
      <c r="M44" s="258"/>
      <c r="N44" s="258"/>
      <c r="O44" s="258"/>
      <c r="P44" s="68" t="e">
        <f>P40+P42</f>
        <v>#VALUE!</v>
      </c>
    </row>
    <row r="45" spans="1:16" ht="12.75" customHeight="1">
      <c r="A45" s="218"/>
      <c r="B45" s="223"/>
      <c r="C45" s="224"/>
      <c r="D45" s="224"/>
      <c r="E45" s="224"/>
      <c r="F45" s="225"/>
      <c r="G45" s="243"/>
      <c r="H45" s="244"/>
      <c r="I45" s="244"/>
      <c r="J45" s="244"/>
      <c r="K45" s="244"/>
      <c r="L45" s="248" t="s">
        <v>126</v>
      </c>
      <c r="M45" s="248"/>
      <c r="N45" s="248"/>
      <c r="O45" s="248"/>
      <c r="P45" s="69">
        <f>SUM(P4:P31)+P41</f>
        <v>0</v>
      </c>
    </row>
    <row r="46" spans="1:16" ht="12.75" customHeight="1">
      <c r="A46" s="218"/>
      <c r="B46" s="223"/>
      <c r="C46" s="224"/>
      <c r="D46" s="224"/>
      <c r="E46" s="224"/>
      <c r="F46" s="225"/>
      <c r="G46" s="243"/>
      <c r="H46" s="244"/>
      <c r="I46" s="244"/>
      <c r="J46" s="244"/>
      <c r="K46" s="244"/>
      <c r="L46" s="249" t="s">
        <v>127</v>
      </c>
      <c r="M46" s="250"/>
      <c r="N46" s="70"/>
      <c r="O46" s="249" t="s">
        <v>128</v>
      </c>
      <c r="P46" s="251"/>
    </row>
    <row r="47" spans="1:16" ht="12.75" customHeight="1">
      <c r="A47" s="218"/>
      <c r="B47" s="223"/>
      <c r="C47" s="224"/>
      <c r="D47" s="224"/>
      <c r="E47" s="224"/>
      <c r="F47" s="225"/>
      <c r="G47" s="243"/>
      <c r="H47" s="244"/>
      <c r="I47" s="244"/>
      <c r="J47" s="244"/>
      <c r="K47" s="244"/>
      <c r="L47" s="252" t="s">
        <v>129</v>
      </c>
      <c r="M47" s="253"/>
      <c r="N47" s="253"/>
      <c r="O47" s="253"/>
      <c r="P47" s="254"/>
    </row>
    <row r="48" spans="1:16" ht="12.75" customHeight="1">
      <c r="A48" s="219"/>
      <c r="B48" s="226"/>
      <c r="C48" s="227"/>
      <c r="D48" s="227"/>
      <c r="E48" s="227"/>
      <c r="F48" s="228"/>
      <c r="G48" s="246"/>
      <c r="H48" s="247"/>
      <c r="I48" s="247"/>
      <c r="J48" s="247"/>
      <c r="K48" s="247"/>
      <c r="L48" s="235">
        <f>IF(N46="是",0,(IF($E$2="教授--专职",54,IF($E$2="教授--双肩挑或兼职",0,IF($E$2="副教授--专职",54,IF($E$2="副教授--双肩挑或兼职",0,IF($E$2="讲师--专职",54,IF($E$2="讲师--双肩挑或兼职",0,IF($E$2="助教--专职",54,"")))))))&amp;IF($E$2="助教--双肩挑或兼职",0,"")&amp;IF($E$2="见习--专职",54,"")&amp;IF($E$2="见习--双肩挑或兼职",0,"")))</f>
      </c>
      <c r="M48" s="235"/>
      <c r="N48" s="235"/>
      <c r="O48" s="235"/>
      <c r="P48" s="235"/>
    </row>
    <row r="49" spans="1:19" s="52" customFormat="1" ht="14.25" customHeight="1">
      <c r="A49" s="236" t="s">
        <v>130</v>
      </c>
      <c r="B49" s="237"/>
      <c r="C49" s="58"/>
      <c r="D49" s="236" t="s">
        <v>131</v>
      </c>
      <c r="E49" s="237"/>
      <c r="F49" s="59"/>
      <c r="G49" s="59"/>
      <c r="H49" s="238" t="s">
        <v>132</v>
      </c>
      <c r="I49" s="238"/>
      <c r="J49" s="238"/>
      <c r="K49" s="238"/>
      <c r="L49" s="71"/>
      <c r="M49" s="239" t="s">
        <v>133</v>
      </c>
      <c r="N49" s="239"/>
      <c r="O49" s="240"/>
      <c r="P49" s="240"/>
      <c r="Q49" s="73"/>
      <c r="R49" s="73"/>
      <c r="S49" s="73"/>
    </row>
    <row r="50" spans="1:2" ht="14.25">
      <c r="A50" s="213" t="s">
        <v>134</v>
      </c>
      <c r="B50" s="213"/>
    </row>
  </sheetData>
  <sheetProtection password="C746" sheet="1" objects="1" scenarios="1" formatCells="0"/>
  <mergeCells count="73">
    <mergeCell ref="A1:P1"/>
    <mergeCell ref="A2:B2"/>
    <mergeCell ref="E2:G2"/>
    <mergeCell ref="I2:K2"/>
    <mergeCell ref="L2:P2"/>
    <mergeCell ref="M32:P32"/>
    <mergeCell ref="B33:C33"/>
    <mergeCell ref="D33:F33"/>
    <mergeCell ref="H33:J33"/>
    <mergeCell ref="K33:L33"/>
    <mergeCell ref="B32:C32"/>
    <mergeCell ref="D32:F32"/>
    <mergeCell ref="H32:J32"/>
    <mergeCell ref="K32:L32"/>
    <mergeCell ref="D35:F35"/>
    <mergeCell ref="H35:J35"/>
    <mergeCell ref="K35:L35"/>
    <mergeCell ref="B34:C34"/>
    <mergeCell ref="D34:F34"/>
    <mergeCell ref="H34:J34"/>
    <mergeCell ref="K34:L34"/>
    <mergeCell ref="H37:J37"/>
    <mergeCell ref="K37:L37"/>
    <mergeCell ref="B36:C36"/>
    <mergeCell ref="D36:F36"/>
    <mergeCell ref="H36:J36"/>
    <mergeCell ref="K36:L36"/>
    <mergeCell ref="H39:J39"/>
    <mergeCell ref="K39:L39"/>
    <mergeCell ref="B38:C38"/>
    <mergeCell ref="D38:F38"/>
    <mergeCell ref="H38:J38"/>
    <mergeCell ref="K38:L38"/>
    <mergeCell ref="H41:J41"/>
    <mergeCell ref="K41:L41"/>
    <mergeCell ref="M39:O39"/>
    <mergeCell ref="B40:C40"/>
    <mergeCell ref="D40:F40"/>
    <mergeCell ref="H40:J40"/>
    <mergeCell ref="K40:L40"/>
    <mergeCell ref="M40:O40"/>
    <mergeCell ref="B39:C39"/>
    <mergeCell ref="D39:F39"/>
    <mergeCell ref="L43:O43"/>
    <mergeCell ref="L44:O44"/>
    <mergeCell ref="M41:O41"/>
    <mergeCell ref="B42:C42"/>
    <mergeCell ref="D42:F42"/>
    <mergeCell ref="H42:J42"/>
    <mergeCell ref="K42:L42"/>
    <mergeCell ref="M42:O42"/>
    <mergeCell ref="B41:C41"/>
    <mergeCell ref="D41:F41"/>
    <mergeCell ref="L48:P48"/>
    <mergeCell ref="A49:B49"/>
    <mergeCell ref="D49:E49"/>
    <mergeCell ref="H49:K49"/>
    <mergeCell ref="M49:P49"/>
    <mergeCell ref="G43:K48"/>
    <mergeCell ref="L45:O45"/>
    <mergeCell ref="L46:M46"/>
    <mergeCell ref="O46:P46"/>
    <mergeCell ref="L47:P47"/>
    <mergeCell ref="A50:B50"/>
    <mergeCell ref="A3:A14"/>
    <mergeCell ref="A32:A42"/>
    <mergeCell ref="A43:A48"/>
    <mergeCell ref="B44:F48"/>
    <mergeCell ref="B43:D43"/>
    <mergeCell ref="E43:F43"/>
    <mergeCell ref="B37:C37"/>
    <mergeCell ref="D37:F37"/>
    <mergeCell ref="B35:C35"/>
  </mergeCells>
  <dataValidations count="7">
    <dataValidation type="list" showInputMessage="1" showErrorMessage="1" errorTitle="错误提示" error="教务处提示:请选择本单元格右下角的下拉箭头，选择固定的输入值." sqref="E2:G2">
      <formula1>"教授--专职,教授--双肩挑或兼职,副教授--专职,副教授--双肩挑或兼职,讲师--专职,讲师--双肩挑或兼职,助教--专职,助教--双肩挑或兼职,见习--专职,见习--双肩挑或兼职"</formula1>
    </dataValidation>
    <dataValidation type="whole" allowBlank="1" showInputMessage="1" showErrorMessage="1" sqref="G4">
      <formula1>1</formula1>
      <formula2>30</formula2>
    </dataValidation>
    <dataValidation type="whole" allowBlank="1" showInputMessage="1" showErrorMessage="1" sqref="F4">
      <formula1>1</formula1>
      <formula2>700</formula2>
    </dataValidation>
    <dataValidation type="list" showInputMessage="1" showErrorMessage="1" errorTitle="提示" error="下拉" sqref="K4:K31">
      <formula1>"普通标准课,普通重复课,双语标准课,双语重复课,公共上机标准,公共上机重复,专业上机标准,专业上机重复"</formula1>
    </dataValidation>
    <dataValidation type="list" allowBlank="1" showInputMessage="1" showErrorMessage="1" sqref="N46">
      <formula1>"否,是"</formula1>
    </dataValidation>
    <dataValidation type="list" allowBlank="1" showInputMessage="1" showErrorMessage="1" sqref="N4:N31">
      <formula1>"国家,省,院,否"</formula1>
    </dataValidation>
    <dataValidation type="whole" allowBlank="1" showInputMessage="1" showErrorMessage="1" sqref="H4:I31">
      <formula1>1</formula1>
      <formula2>20</formula2>
    </dataValidation>
  </dataValidations>
  <printOptions horizontalCentered="1"/>
  <pageMargins left="0" right="0" top="0.19652777777777777" bottom="0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showZeros="0" tabSelected="1" zoomScaleSheetLayoutView="90" zoomScalePageLayoutView="0" workbookViewId="0" topLeftCell="A1">
      <selection activeCell="R10" sqref="R10"/>
    </sheetView>
  </sheetViews>
  <sheetFormatPr defaultColWidth="9.00390625" defaultRowHeight="14.25"/>
  <cols>
    <col min="1" max="1" width="12.75390625" style="2" customWidth="1"/>
    <col min="2" max="2" width="20.625" style="2" customWidth="1"/>
    <col min="3" max="3" width="7.625" style="2" customWidth="1"/>
    <col min="4" max="4" width="4.625" style="2" customWidth="1"/>
    <col min="5" max="6" width="4.50390625" style="2" customWidth="1"/>
    <col min="7" max="7" width="9.375" style="2" customWidth="1"/>
    <col min="8" max="8" width="4.50390625" style="2" customWidth="1"/>
    <col min="9" max="9" width="4.75390625" style="2" customWidth="1"/>
    <col min="10" max="10" width="5.375" style="2" customWidth="1"/>
    <col min="11" max="11" width="4.00390625" style="2" customWidth="1"/>
    <col min="12" max="12" width="6.50390625" style="2" customWidth="1"/>
    <col min="13" max="13" width="5.00390625" style="2" bestFit="1" customWidth="1"/>
    <col min="14" max="14" width="11.50390625" style="2" customWidth="1"/>
    <col min="15" max="15" width="17.375" style="2" customWidth="1"/>
    <col min="16" max="16" width="4.75390625" style="2" customWidth="1"/>
    <col min="17" max="17" width="6.625" style="3" customWidth="1"/>
    <col min="18" max="19" width="9.00390625" style="3" customWidth="1"/>
    <col min="20" max="16384" width="9.00390625" style="4" customWidth="1"/>
  </cols>
  <sheetData>
    <row r="1" spans="1:17" ht="20.25" customHeight="1">
      <c r="A1" s="295" t="s">
        <v>146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</row>
    <row r="2" spans="1:17" ht="15" customHeight="1">
      <c r="A2" s="5" t="s">
        <v>0</v>
      </c>
      <c r="B2" s="135"/>
      <c r="C2" s="7" t="s">
        <v>1</v>
      </c>
      <c r="D2" s="205"/>
      <c r="E2" s="205"/>
      <c r="F2" s="5" t="s">
        <v>2</v>
      </c>
      <c r="G2" s="211"/>
      <c r="H2" s="290"/>
      <c r="I2" s="212"/>
      <c r="J2" s="30" t="s">
        <v>3</v>
      </c>
      <c r="K2" s="291"/>
      <c r="L2" s="292"/>
      <c r="M2" s="293" t="s">
        <v>4</v>
      </c>
      <c r="N2" s="294"/>
      <c r="O2" s="211"/>
      <c r="P2" s="290"/>
      <c r="Q2" s="212"/>
    </row>
    <row r="3" spans="1:17" ht="32.25" customHeight="1">
      <c r="A3" s="8" t="s">
        <v>6</v>
      </c>
      <c r="B3" s="9" t="s">
        <v>7</v>
      </c>
      <c r="C3" s="10" t="s">
        <v>8</v>
      </c>
      <c r="D3" s="202" t="s">
        <v>135</v>
      </c>
      <c r="E3" s="202"/>
      <c r="F3" s="9" t="s">
        <v>66</v>
      </c>
      <c r="G3" s="11" t="s">
        <v>11</v>
      </c>
      <c r="H3" s="12" t="s">
        <v>12</v>
      </c>
      <c r="I3" s="9" t="s">
        <v>13</v>
      </c>
      <c r="J3" s="31" t="s">
        <v>14</v>
      </c>
      <c r="K3" s="9" t="s">
        <v>15</v>
      </c>
      <c r="L3" s="32" t="s">
        <v>16</v>
      </c>
      <c r="M3" s="9" t="s">
        <v>17</v>
      </c>
      <c r="N3" s="9" t="s">
        <v>136</v>
      </c>
      <c r="O3" s="9" t="s">
        <v>137</v>
      </c>
      <c r="P3" s="12" t="s">
        <v>138</v>
      </c>
      <c r="Q3" s="49" t="s">
        <v>139</v>
      </c>
    </row>
    <row r="4" spans="1:17" ht="16.5" customHeight="1">
      <c r="A4" s="13"/>
      <c r="B4" s="14"/>
      <c r="C4" s="133"/>
      <c r="D4" s="260"/>
      <c r="E4" s="260"/>
      <c r="F4" s="16"/>
      <c r="G4" s="17"/>
      <c r="H4" s="18">
        <f>IF(G4="","",IF(F4="","",IF(G4="普通课",IF(F4&lt;40,1,1+(F4-40)*0.01),IF(F4&lt;30,1,1+(F4-30)*0.01))))</f>
      </c>
      <c r="I4" s="18">
        <f>IF(H4="","",IF(H4&gt;2,2,H4))</f>
      </c>
      <c r="J4" s="33"/>
      <c r="K4" s="34">
        <f aca="true" t="shared" si="0" ref="K4:K30">IF(J4="","",IF(J4="标准课",1,0.9))</f>
      </c>
      <c r="L4" s="35"/>
      <c r="M4" s="36">
        <f>IF(L4="双语",1.2,IF(L4="非双语",1,0))</f>
        <v>0</v>
      </c>
      <c r="N4" s="37"/>
      <c r="O4" s="38"/>
      <c r="P4" s="39">
        <f>IF(O4="","",IF(O4="演示/基本训练/验证型",0.9,IF(O4="综合型",1.1,1.2)))</f>
      </c>
      <c r="Q4" s="50">
        <f>IF(D4&lt;&gt;0,D4*I4*K4*M4*P4,"")</f>
      </c>
    </row>
    <row r="5" spans="1:17" ht="16.5" customHeight="1">
      <c r="A5" s="13"/>
      <c r="B5" s="14"/>
      <c r="C5" s="133"/>
      <c r="D5" s="260"/>
      <c r="E5" s="260"/>
      <c r="F5" s="16"/>
      <c r="G5" s="17"/>
      <c r="H5" s="18">
        <f aca="true" t="shared" si="1" ref="H5:H30">IF(G5="","",IF(F5="","",IF(G5="普通课",IF(F5&lt;40,1,1+(F5-40)*0.01),IF(F5&lt;30,1,1+(F5-30)*0.01))))</f>
      </c>
      <c r="I5" s="18">
        <f aca="true" t="shared" si="2" ref="I5:I30">IF(H5="","",IF(H5&gt;2,2,H5))</f>
      </c>
      <c r="J5" s="40"/>
      <c r="K5" s="34">
        <f t="shared" si="0"/>
      </c>
      <c r="L5" s="35"/>
      <c r="M5" s="36">
        <f aca="true" t="shared" si="3" ref="M5:M30">IF(L5="双语",1.2,IF(L5="非双语",1,0))</f>
        <v>0</v>
      </c>
      <c r="N5" s="37"/>
      <c r="O5" s="38"/>
      <c r="P5" s="39">
        <f aca="true" t="shared" si="4" ref="P5:P30">IF(O5="","",IF(O5="演示/基本训练/验证型",0.9,IF(O5="综合型",1.1,1.2)))</f>
      </c>
      <c r="Q5" s="50">
        <f aca="true" t="shared" si="5" ref="Q5:Q30">IF(D5&lt;&gt;0,D5*I5*K5*M5*P5,"")</f>
      </c>
    </row>
    <row r="6" spans="1:17" ht="16.5" customHeight="1">
      <c r="A6" s="13"/>
      <c r="B6" s="14"/>
      <c r="C6" s="14"/>
      <c r="D6" s="260"/>
      <c r="E6" s="260"/>
      <c r="F6" s="16"/>
      <c r="G6" s="17"/>
      <c r="H6" s="18">
        <f t="shared" si="1"/>
      </c>
      <c r="I6" s="18">
        <f t="shared" si="2"/>
      </c>
      <c r="J6" s="33"/>
      <c r="K6" s="34">
        <f t="shared" si="0"/>
      </c>
      <c r="L6" s="35"/>
      <c r="M6" s="36">
        <f t="shared" si="3"/>
        <v>0</v>
      </c>
      <c r="N6" s="37"/>
      <c r="O6" s="38"/>
      <c r="P6" s="39">
        <f t="shared" si="4"/>
      </c>
      <c r="Q6" s="50">
        <f t="shared" si="5"/>
      </c>
    </row>
    <row r="7" spans="1:17" ht="16.5" customHeight="1">
      <c r="A7" s="13"/>
      <c r="B7" s="14"/>
      <c r="C7" s="14"/>
      <c r="D7" s="260"/>
      <c r="E7" s="260"/>
      <c r="F7" s="16"/>
      <c r="G7" s="17"/>
      <c r="H7" s="18">
        <f t="shared" si="1"/>
      </c>
      <c r="I7" s="18">
        <f t="shared" si="2"/>
      </c>
      <c r="J7" s="33"/>
      <c r="K7" s="34">
        <f t="shared" si="0"/>
      </c>
      <c r="L7" s="35"/>
      <c r="M7" s="36">
        <f t="shared" si="3"/>
        <v>0</v>
      </c>
      <c r="N7" s="37"/>
      <c r="O7" s="38"/>
      <c r="P7" s="39">
        <f t="shared" si="4"/>
      </c>
      <c r="Q7" s="50">
        <f t="shared" si="5"/>
      </c>
    </row>
    <row r="8" spans="1:17" ht="16.5" customHeight="1">
      <c r="A8" s="19"/>
      <c r="B8" s="14"/>
      <c r="C8" s="14"/>
      <c r="D8" s="260"/>
      <c r="E8" s="260"/>
      <c r="F8" s="16"/>
      <c r="G8" s="17"/>
      <c r="H8" s="18">
        <f t="shared" si="1"/>
      </c>
      <c r="I8" s="18">
        <f t="shared" si="2"/>
      </c>
      <c r="J8" s="33"/>
      <c r="K8" s="34">
        <f t="shared" si="0"/>
      </c>
      <c r="L8" s="35"/>
      <c r="M8" s="36">
        <f t="shared" si="3"/>
        <v>0</v>
      </c>
      <c r="N8" s="134"/>
      <c r="O8" s="38"/>
      <c r="P8" s="39">
        <f t="shared" si="4"/>
      </c>
      <c r="Q8" s="50">
        <f t="shared" si="5"/>
      </c>
    </row>
    <row r="9" spans="1:17" ht="16.5" customHeight="1">
      <c r="A9" s="19"/>
      <c r="B9" s="14"/>
      <c r="C9" s="14"/>
      <c r="D9" s="278"/>
      <c r="E9" s="280"/>
      <c r="F9" s="16"/>
      <c r="G9" s="17"/>
      <c r="H9" s="18">
        <f t="shared" si="1"/>
      </c>
      <c r="I9" s="18">
        <f t="shared" si="2"/>
      </c>
      <c r="J9" s="33"/>
      <c r="K9" s="34">
        <f t="shared" si="0"/>
      </c>
      <c r="L9" s="35"/>
      <c r="M9" s="36">
        <f t="shared" si="3"/>
        <v>0</v>
      </c>
      <c r="N9" s="134"/>
      <c r="O9" s="38"/>
      <c r="P9" s="39">
        <f t="shared" si="4"/>
      </c>
      <c r="Q9" s="50">
        <f t="shared" si="5"/>
      </c>
    </row>
    <row r="10" spans="1:17" ht="16.5" customHeight="1">
      <c r="A10" s="19"/>
      <c r="B10" s="14"/>
      <c r="C10" s="14"/>
      <c r="D10" s="260"/>
      <c r="E10" s="260"/>
      <c r="F10" s="16"/>
      <c r="G10" s="17"/>
      <c r="H10" s="18">
        <f t="shared" si="1"/>
      </c>
      <c r="I10" s="18">
        <f t="shared" si="2"/>
      </c>
      <c r="J10" s="33"/>
      <c r="K10" s="34">
        <f t="shared" si="0"/>
      </c>
      <c r="L10" s="35"/>
      <c r="M10" s="36">
        <f t="shared" si="3"/>
        <v>0</v>
      </c>
      <c r="N10" s="134"/>
      <c r="O10" s="38"/>
      <c r="P10" s="39">
        <f t="shared" si="4"/>
      </c>
      <c r="Q10" s="50">
        <f t="shared" si="5"/>
      </c>
    </row>
    <row r="11" spans="1:17" ht="16.5" customHeight="1">
      <c r="A11" s="19"/>
      <c r="B11" s="14"/>
      <c r="C11" s="14"/>
      <c r="D11" s="278"/>
      <c r="E11" s="280"/>
      <c r="F11" s="16"/>
      <c r="G11" s="17"/>
      <c r="H11" s="18">
        <f t="shared" si="1"/>
      </c>
      <c r="I11" s="18">
        <f t="shared" si="2"/>
      </c>
      <c r="J11" s="33"/>
      <c r="K11" s="34">
        <f t="shared" si="0"/>
      </c>
      <c r="L11" s="35"/>
      <c r="M11" s="36">
        <f t="shared" si="3"/>
        <v>0</v>
      </c>
      <c r="N11" s="134"/>
      <c r="O11" s="38"/>
      <c r="P11" s="39">
        <f t="shared" si="4"/>
      </c>
      <c r="Q11" s="50">
        <f t="shared" si="5"/>
      </c>
    </row>
    <row r="12" spans="1:17" ht="16.5" customHeight="1">
      <c r="A12" s="19"/>
      <c r="B12" s="14"/>
      <c r="C12" s="14"/>
      <c r="D12" s="260"/>
      <c r="E12" s="260"/>
      <c r="F12" s="16"/>
      <c r="G12" s="17"/>
      <c r="H12" s="18">
        <f t="shared" si="1"/>
      </c>
      <c r="I12" s="18">
        <f t="shared" si="2"/>
      </c>
      <c r="J12" s="33"/>
      <c r="K12" s="34">
        <f t="shared" si="0"/>
      </c>
      <c r="L12" s="35"/>
      <c r="M12" s="36">
        <f t="shared" si="3"/>
        <v>0</v>
      </c>
      <c r="N12" s="134"/>
      <c r="O12" s="38"/>
      <c r="P12" s="39">
        <f t="shared" si="4"/>
      </c>
      <c r="Q12" s="50">
        <f t="shared" si="5"/>
      </c>
    </row>
    <row r="13" spans="1:17" ht="16.5" customHeight="1">
      <c r="A13" s="19"/>
      <c r="B13" s="14"/>
      <c r="C13" s="14"/>
      <c r="D13" s="278"/>
      <c r="E13" s="280"/>
      <c r="F13" s="16"/>
      <c r="G13" s="17"/>
      <c r="H13" s="18">
        <f t="shared" si="1"/>
      </c>
      <c r="I13" s="18">
        <f t="shared" si="2"/>
      </c>
      <c r="J13" s="33"/>
      <c r="K13" s="34">
        <f t="shared" si="0"/>
      </c>
      <c r="L13" s="35"/>
      <c r="M13" s="36">
        <f t="shared" si="3"/>
        <v>0</v>
      </c>
      <c r="N13" s="134"/>
      <c r="O13" s="38"/>
      <c r="P13" s="39">
        <f t="shared" si="4"/>
      </c>
      <c r="Q13" s="50">
        <f t="shared" si="5"/>
      </c>
    </row>
    <row r="14" spans="1:17" ht="16.5" customHeight="1">
      <c r="A14" s="19"/>
      <c r="B14" s="14"/>
      <c r="C14" s="133"/>
      <c r="D14" s="278"/>
      <c r="E14" s="280"/>
      <c r="F14" s="16"/>
      <c r="G14" s="17"/>
      <c r="H14" s="18">
        <f t="shared" si="1"/>
      </c>
      <c r="I14" s="18">
        <f t="shared" si="2"/>
      </c>
      <c r="J14" s="33"/>
      <c r="K14" s="34">
        <f t="shared" si="0"/>
      </c>
      <c r="L14" s="35"/>
      <c r="M14" s="36">
        <f t="shared" si="3"/>
        <v>0</v>
      </c>
      <c r="N14" s="37"/>
      <c r="O14" s="38"/>
      <c r="P14" s="39">
        <f t="shared" si="4"/>
      </c>
      <c r="Q14" s="50">
        <f t="shared" si="5"/>
      </c>
    </row>
    <row r="15" spans="1:17" ht="16.5" customHeight="1">
      <c r="A15" s="19"/>
      <c r="B15" s="14"/>
      <c r="C15" s="133"/>
      <c r="D15" s="278"/>
      <c r="E15" s="280"/>
      <c r="F15" s="16"/>
      <c r="G15" s="17"/>
      <c r="H15" s="18">
        <f t="shared" si="1"/>
      </c>
      <c r="I15" s="18">
        <f t="shared" si="2"/>
      </c>
      <c r="J15" s="33"/>
      <c r="K15" s="34">
        <f t="shared" si="0"/>
      </c>
      <c r="L15" s="35"/>
      <c r="M15" s="36">
        <f t="shared" si="3"/>
        <v>0</v>
      </c>
      <c r="N15" s="134"/>
      <c r="O15" s="38"/>
      <c r="P15" s="39">
        <f t="shared" si="4"/>
      </c>
      <c r="Q15" s="50">
        <f t="shared" si="5"/>
      </c>
    </row>
    <row r="16" spans="1:17" ht="16.5" customHeight="1">
      <c r="A16" s="19"/>
      <c r="B16" s="14"/>
      <c r="C16" s="14"/>
      <c r="D16" s="278"/>
      <c r="E16" s="280"/>
      <c r="F16" s="16"/>
      <c r="G16" s="17"/>
      <c r="H16" s="18">
        <f t="shared" si="1"/>
      </c>
      <c r="I16" s="18">
        <f t="shared" si="2"/>
      </c>
      <c r="J16" s="33"/>
      <c r="K16" s="34">
        <f t="shared" si="0"/>
      </c>
      <c r="L16" s="35"/>
      <c r="M16" s="36">
        <f t="shared" si="3"/>
        <v>0</v>
      </c>
      <c r="N16" s="37"/>
      <c r="O16" s="38"/>
      <c r="P16" s="39">
        <f t="shared" si="4"/>
      </c>
      <c r="Q16" s="50">
        <f t="shared" si="5"/>
      </c>
    </row>
    <row r="17" spans="1:17" ht="16.5" customHeight="1">
      <c r="A17" s="19"/>
      <c r="B17" s="14"/>
      <c r="C17" s="14"/>
      <c r="D17" s="278"/>
      <c r="E17" s="280"/>
      <c r="F17" s="16"/>
      <c r="G17" s="17"/>
      <c r="H17" s="18">
        <f t="shared" si="1"/>
      </c>
      <c r="I17" s="18">
        <f t="shared" si="2"/>
      </c>
      <c r="J17" s="33"/>
      <c r="K17" s="34">
        <f t="shared" si="0"/>
      </c>
      <c r="L17" s="35"/>
      <c r="M17" s="36">
        <f t="shared" si="3"/>
        <v>0</v>
      </c>
      <c r="N17" s="37"/>
      <c r="O17" s="38"/>
      <c r="P17" s="39">
        <f t="shared" si="4"/>
      </c>
      <c r="Q17" s="50">
        <f t="shared" si="5"/>
      </c>
    </row>
    <row r="18" spans="1:17" ht="16.5" customHeight="1">
      <c r="A18" s="19"/>
      <c r="B18" s="14"/>
      <c r="C18" s="14"/>
      <c r="D18" s="278"/>
      <c r="E18" s="280"/>
      <c r="F18" s="16"/>
      <c r="G18" s="17"/>
      <c r="H18" s="18">
        <f t="shared" si="1"/>
      </c>
      <c r="I18" s="18">
        <f t="shared" si="2"/>
      </c>
      <c r="J18" s="33"/>
      <c r="K18" s="34">
        <f t="shared" si="0"/>
      </c>
      <c r="L18" s="35"/>
      <c r="M18" s="36">
        <f t="shared" si="3"/>
        <v>0</v>
      </c>
      <c r="N18" s="37"/>
      <c r="O18" s="38"/>
      <c r="P18" s="39">
        <f t="shared" si="4"/>
      </c>
      <c r="Q18" s="50">
        <f t="shared" si="5"/>
      </c>
    </row>
    <row r="19" spans="1:17" ht="16.5" customHeight="1">
      <c r="A19" s="19"/>
      <c r="B19" s="14"/>
      <c r="C19" s="14"/>
      <c r="D19" s="278"/>
      <c r="E19" s="280"/>
      <c r="F19" s="16"/>
      <c r="G19" s="17"/>
      <c r="H19" s="18">
        <f t="shared" si="1"/>
      </c>
      <c r="I19" s="18">
        <f t="shared" si="2"/>
      </c>
      <c r="J19" s="33"/>
      <c r="K19" s="34">
        <f t="shared" si="0"/>
      </c>
      <c r="L19" s="35"/>
      <c r="M19" s="36">
        <f t="shared" si="3"/>
        <v>0</v>
      </c>
      <c r="N19" s="37"/>
      <c r="O19" s="38"/>
      <c r="P19" s="39">
        <f t="shared" si="4"/>
      </c>
      <c r="Q19" s="50">
        <f t="shared" si="5"/>
      </c>
    </row>
    <row r="20" spans="1:17" ht="16.5" customHeight="1">
      <c r="A20" s="19"/>
      <c r="B20" s="14"/>
      <c r="C20" s="14"/>
      <c r="D20" s="260"/>
      <c r="E20" s="260"/>
      <c r="F20" s="16"/>
      <c r="G20" s="17"/>
      <c r="H20" s="18">
        <f t="shared" si="1"/>
      </c>
      <c r="I20" s="18">
        <f t="shared" si="2"/>
      </c>
      <c r="J20" s="33"/>
      <c r="K20" s="34">
        <f t="shared" si="0"/>
      </c>
      <c r="L20" s="35"/>
      <c r="M20" s="36">
        <f t="shared" si="3"/>
        <v>0</v>
      </c>
      <c r="N20" s="37"/>
      <c r="O20" s="38"/>
      <c r="P20" s="39">
        <f t="shared" si="4"/>
      </c>
      <c r="Q20" s="50">
        <f t="shared" si="5"/>
      </c>
    </row>
    <row r="21" spans="1:17" ht="16.5" customHeight="1">
      <c r="A21" s="19"/>
      <c r="B21" s="14"/>
      <c r="C21" s="14"/>
      <c r="D21" s="260"/>
      <c r="E21" s="260"/>
      <c r="F21" s="16"/>
      <c r="G21" s="17"/>
      <c r="H21" s="18">
        <f t="shared" si="1"/>
      </c>
      <c r="I21" s="18">
        <f t="shared" si="2"/>
      </c>
      <c r="J21" s="33"/>
      <c r="K21" s="34">
        <f t="shared" si="0"/>
      </c>
      <c r="L21" s="35"/>
      <c r="M21" s="36">
        <f t="shared" si="3"/>
        <v>0</v>
      </c>
      <c r="N21" s="37"/>
      <c r="O21" s="38"/>
      <c r="P21" s="39">
        <f t="shared" si="4"/>
      </c>
      <c r="Q21" s="50">
        <f t="shared" si="5"/>
      </c>
    </row>
    <row r="22" spans="1:17" ht="16.5" customHeight="1">
      <c r="A22" s="19"/>
      <c r="B22" s="14"/>
      <c r="C22" s="14"/>
      <c r="D22" s="260"/>
      <c r="E22" s="260"/>
      <c r="F22" s="16"/>
      <c r="G22" s="17"/>
      <c r="H22" s="18">
        <f t="shared" si="1"/>
      </c>
      <c r="I22" s="18">
        <f t="shared" si="2"/>
      </c>
      <c r="J22" s="33"/>
      <c r="K22" s="34">
        <f t="shared" si="0"/>
      </c>
      <c r="L22" s="35"/>
      <c r="M22" s="36">
        <f t="shared" si="3"/>
        <v>0</v>
      </c>
      <c r="N22" s="37"/>
      <c r="O22" s="38"/>
      <c r="P22" s="39">
        <f t="shared" si="4"/>
      </c>
      <c r="Q22" s="50">
        <f t="shared" si="5"/>
      </c>
    </row>
    <row r="23" spans="1:17" ht="16.5" customHeight="1">
      <c r="A23" s="19"/>
      <c r="B23" s="14"/>
      <c r="C23" s="14"/>
      <c r="D23" s="260"/>
      <c r="E23" s="260"/>
      <c r="F23" s="16"/>
      <c r="G23" s="17"/>
      <c r="H23" s="18">
        <f t="shared" si="1"/>
      </c>
      <c r="I23" s="18">
        <f t="shared" si="2"/>
      </c>
      <c r="J23" s="33"/>
      <c r="K23" s="34">
        <f t="shared" si="0"/>
      </c>
      <c r="L23" s="35"/>
      <c r="M23" s="36">
        <f t="shared" si="3"/>
        <v>0</v>
      </c>
      <c r="N23" s="37"/>
      <c r="O23" s="38"/>
      <c r="P23" s="39">
        <f t="shared" si="4"/>
      </c>
      <c r="Q23" s="50">
        <f t="shared" si="5"/>
      </c>
    </row>
    <row r="24" spans="1:17" ht="16.5" customHeight="1">
      <c r="A24" s="19"/>
      <c r="B24" s="14"/>
      <c r="C24" s="14"/>
      <c r="D24" s="260"/>
      <c r="E24" s="260"/>
      <c r="F24" s="16"/>
      <c r="G24" s="17"/>
      <c r="H24" s="18">
        <f t="shared" si="1"/>
      </c>
      <c r="I24" s="18">
        <f t="shared" si="2"/>
      </c>
      <c r="J24" s="33"/>
      <c r="K24" s="34">
        <f t="shared" si="0"/>
      </c>
      <c r="L24" s="35"/>
      <c r="M24" s="36">
        <f t="shared" si="3"/>
        <v>0</v>
      </c>
      <c r="N24" s="37"/>
      <c r="O24" s="38"/>
      <c r="P24" s="39">
        <f t="shared" si="4"/>
      </c>
      <c r="Q24" s="50">
        <f t="shared" si="5"/>
      </c>
    </row>
    <row r="25" spans="1:17" ht="16.5" customHeight="1">
      <c r="A25" s="19"/>
      <c r="B25" s="14"/>
      <c r="C25" s="14"/>
      <c r="D25" s="260"/>
      <c r="E25" s="260"/>
      <c r="F25" s="16"/>
      <c r="G25" s="17"/>
      <c r="H25" s="18">
        <f t="shared" si="1"/>
      </c>
      <c r="I25" s="18">
        <f t="shared" si="2"/>
      </c>
      <c r="J25" s="33"/>
      <c r="K25" s="34">
        <f t="shared" si="0"/>
      </c>
      <c r="L25" s="35"/>
      <c r="M25" s="36">
        <f t="shared" si="3"/>
        <v>0</v>
      </c>
      <c r="N25" s="37"/>
      <c r="O25" s="38"/>
      <c r="P25" s="39">
        <f t="shared" si="4"/>
      </c>
      <c r="Q25" s="50">
        <f t="shared" si="5"/>
      </c>
    </row>
    <row r="26" spans="1:17" ht="16.5" customHeight="1">
      <c r="A26" s="19"/>
      <c r="B26" s="14"/>
      <c r="C26" s="14"/>
      <c r="D26" s="260"/>
      <c r="E26" s="260"/>
      <c r="F26" s="16"/>
      <c r="G26" s="17"/>
      <c r="H26" s="18">
        <f t="shared" si="1"/>
      </c>
      <c r="I26" s="18">
        <f t="shared" si="2"/>
      </c>
      <c r="J26" s="33"/>
      <c r="K26" s="34">
        <f t="shared" si="0"/>
      </c>
      <c r="L26" s="35"/>
      <c r="M26" s="36">
        <f t="shared" si="3"/>
        <v>0</v>
      </c>
      <c r="N26" s="37"/>
      <c r="O26" s="38"/>
      <c r="P26" s="39">
        <f t="shared" si="4"/>
      </c>
      <c r="Q26" s="50">
        <f t="shared" si="5"/>
      </c>
    </row>
    <row r="27" spans="1:17" ht="16.5" customHeight="1">
      <c r="A27" s="19"/>
      <c r="B27" s="14"/>
      <c r="C27" s="14"/>
      <c r="D27" s="260"/>
      <c r="E27" s="260"/>
      <c r="F27" s="16"/>
      <c r="G27" s="17"/>
      <c r="H27" s="18">
        <f t="shared" si="1"/>
      </c>
      <c r="I27" s="18">
        <f t="shared" si="2"/>
      </c>
      <c r="J27" s="33"/>
      <c r="K27" s="34">
        <f t="shared" si="0"/>
      </c>
      <c r="L27" s="35"/>
      <c r="M27" s="36">
        <f t="shared" si="3"/>
        <v>0</v>
      </c>
      <c r="N27" s="37"/>
      <c r="O27" s="38"/>
      <c r="P27" s="39">
        <f t="shared" si="4"/>
      </c>
      <c r="Q27" s="50">
        <f t="shared" si="5"/>
      </c>
    </row>
    <row r="28" spans="1:17" ht="16.5" customHeight="1">
      <c r="A28" s="19"/>
      <c r="B28" s="14"/>
      <c r="C28" s="14"/>
      <c r="D28" s="260"/>
      <c r="E28" s="260"/>
      <c r="F28" s="16"/>
      <c r="G28" s="17"/>
      <c r="H28" s="18">
        <f t="shared" si="1"/>
      </c>
      <c r="I28" s="18">
        <f t="shared" si="2"/>
      </c>
      <c r="J28" s="33"/>
      <c r="K28" s="34">
        <f t="shared" si="0"/>
      </c>
      <c r="L28" s="35"/>
      <c r="M28" s="36">
        <f t="shared" si="3"/>
        <v>0</v>
      </c>
      <c r="N28" s="37"/>
      <c r="O28" s="38"/>
      <c r="P28" s="39">
        <f t="shared" si="4"/>
      </c>
      <c r="Q28" s="50">
        <f t="shared" si="5"/>
      </c>
    </row>
    <row r="29" spans="1:17" ht="16.5" customHeight="1">
      <c r="A29" s="19"/>
      <c r="B29" s="14"/>
      <c r="C29" s="14"/>
      <c r="D29" s="278"/>
      <c r="E29" s="280"/>
      <c r="F29" s="16"/>
      <c r="G29" s="17"/>
      <c r="H29" s="18">
        <f t="shared" si="1"/>
      </c>
      <c r="I29" s="18">
        <f t="shared" si="2"/>
      </c>
      <c r="J29" s="33"/>
      <c r="K29" s="34">
        <f t="shared" si="0"/>
      </c>
      <c r="L29" s="35"/>
      <c r="M29" s="36">
        <f t="shared" si="3"/>
        <v>0</v>
      </c>
      <c r="N29" s="37"/>
      <c r="O29" s="38"/>
      <c r="P29" s="39">
        <f t="shared" si="4"/>
      </c>
      <c r="Q29" s="50">
        <f t="shared" si="5"/>
      </c>
    </row>
    <row r="30" spans="1:17" ht="16.5" customHeight="1">
      <c r="A30" s="20"/>
      <c r="B30" s="21"/>
      <c r="C30" s="21"/>
      <c r="D30" s="281"/>
      <c r="E30" s="281"/>
      <c r="F30" s="22"/>
      <c r="G30" s="23"/>
      <c r="H30" s="24">
        <f t="shared" si="1"/>
      </c>
      <c r="I30" s="24">
        <f t="shared" si="2"/>
      </c>
      <c r="J30" s="41"/>
      <c r="K30" s="42">
        <f t="shared" si="0"/>
      </c>
      <c r="L30" s="43"/>
      <c r="M30" s="44">
        <f t="shared" si="3"/>
        <v>0</v>
      </c>
      <c r="N30" s="45"/>
      <c r="O30" s="46"/>
      <c r="P30" s="47">
        <f t="shared" si="4"/>
      </c>
      <c r="Q30" s="51">
        <f t="shared" si="5"/>
      </c>
    </row>
    <row r="31" spans="1:17" ht="14.25">
      <c r="A31" s="25" t="s">
        <v>51</v>
      </c>
      <c r="B31" s="26" t="s">
        <v>52</v>
      </c>
      <c r="C31" s="25"/>
      <c r="E31" s="1" t="s">
        <v>140</v>
      </c>
      <c r="F31" s="27"/>
      <c r="G31" s="28"/>
      <c r="K31" s="48"/>
      <c r="L31" s="48"/>
      <c r="M31" s="28"/>
      <c r="N31" s="282" t="s">
        <v>141</v>
      </c>
      <c r="O31" s="283"/>
      <c r="P31" s="284">
        <f>SUM(D4:E30)</f>
        <v>0</v>
      </c>
      <c r="Q31" s="285"/>
    </row>
    <row r="32" spans="1:17" s="1" customFormat="1" ht="12">
      <c r="A32" s="29" t="s">
        <v>142</v>
      </c>
      <c r="E32" s="1" t="s">
        <v>143</v>
      </c>
      <c r="N32" s="286" t="s">
        <v>144</v>
      </c>
      <c r="O32" s="287"/>
      <c r="P32" s="288">
        <f>SUM(Q4:Q30)</f>
        <v>0</v>
      </c>
      <c r="Q32" s="289"/>
    </row>
    <row r="34" ht="14.25">
      <c r="H34" s="4"/>
    </row>
  </sheetData>
  <sheetProtection password="964B" sheet="1" objects="1" scenarios="1"/>
  <mergeCells count="38">
    <mergeCell ref="A1:Q1"/>
    <mergeCell ref="D2:E2"/>
    <mergeCell ref="G2:I2"/>
    <mergeCell ref="K2:L2"/>
    <mergeCell ref="M2:N2"/>
    <mergeCell ref="O2:Q2"/>
    <mergeCell ref="D17:E17"/>
    <mergeCell ref="D18:E18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N32:O32"/>
    <mergeCell ref="P32:Q32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N31:O31"/>
    <mergeCell ref="P31:Q31"/>
  </mergeCells>
  <dataValidations count="9">
    <dataValidation showInputMessage="1" showErrorMessage="1" errorTitle="提示" error="教务处提示:请选择本单元格右下角的下拉箭头，选择固定的输入值." sqref="H4:H30"/>
    <dataValidation allowBlank="1" showInputMessage="1" showErrorMessage="1" promptTitle="注意！" prompt="从下拉菜单选择！" errorTitle="错误提示!" error="教务处提示:请选择本单元格右下角的下拉箭头，选择固定的输入值." sqref="J2"/>
    <dataValidation type="list" showInputMessage="1" showErrorMessage="1" prompt="从下拉菜单选择" errorTitle="错误提示" error="教务处提示:请选择本单元格右下角的下拉箭头，选择固定的输入值." sqref="D2:E2">
      <formula1>"教授,副教授,讲师,助教,见习"</formula1>
    </dataValidation>
    <dataValidation type="list" allowBlank="1" showInputMessage="1" showErrorMessage="1" sqref="J4:J30">
      <formula1>"标准课,重复课"</formula1>
    </dataValidation>
    <dataValidation type="list" allowBlank="1" showInputMessage="1" showErrorMessage="1" sqref="G2">
      <formula1>"教学类,教辅类,管理类,管理岗选择教学类津贴"</formula1>
    </dataValidation>
    <dataValidation type="list" allowBlank="1" showInputMessage="1" showErrorMessage="1" promptTitle="注意！" prompt="从下拉菜单选择！" sqref="O2">
      <formula1>"外国语学院,教育学院,文化传播学院,艺术学院,经济管理学院,会计学院,信息技术学院,社会与法学院,旅游学院,基础部,教务处,院办,组织部,宣传部,团委,人事处,学生处,招生就业处,督导办,科研处,学报编辑部,财务处,后勤处,工会,继续教育学院,网络中心,图书馆,基建处,科技产业处,国际交流合作处,保卫处,国有资产处"</formula1>
    </dataValidation>
    <dataValidation type="list" allowBlank="1" showInputMessage="1" showErrorMessage="1" sqref="G4:G30">
      <formula1>"外语类艺术类的专业必修、选修课,普通课"</formula1>
    </dataValidation>
    <dataValidation type="list" allowBlank="1" showInputMessage="1" showErrorMessage="1" sqref="O4:O30">
      <formula1>"演示/基本训练/验证型,综合型,设计/提高型"</formula1>
    </dataValidation>
    <dataValidation type="list" allowBlank="1" showInputMessage="1" showErrorMessage="1" sqref="L4:L30">
      <formula1>"非双语,双语"</formula1>
    </dataValidation>
  </dataValidations>
  <printOptions horizontalCentered="1"/>
  <pageMargins left="0.2361111111111111" right="0.2361111111111111" top="0.19652777777777777" bottom="0.19652777777777777" header="0.11805555555555555" footer="0.1180555555555555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xxjs</dc:creator>
  <cp:keywords/>
  <dc:description/>
  <cp:lastModifiedBy>Microsoft</cp:lastModifiedBy>
  <cp:lastPrinted>2014-07-05T02:20:12Z</cp:lastPrinted>
  <dcterms:created xsi:type="dcterms:W3CDTF">1996-12-17T01:32:42Z</dcterms:created>
  <dcterms:modified xsi:type="dcterms:W3CDTF">2016-10-18T01:29:59Z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